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EJERCICIO 2016\CUENTA PÚBLICA 2016\DICIEMBRE 2016\Formatos LDF\"/>
    </mc:Choice>
  </mc:AlternateContent>
  <bookViews>
    <workbookView xWindow="0" yWindow="0" windowWidth="25200" windowHeight="11985" firstSheet="1" activeTab="8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EAEPED'!$A$2:$G$40</definedName>
    <definedName name="_xlnm.Print_Area" localSheetId="7">'6c. EAEPED'!$A$2:$H$92</definedName>
    <definedName name="_xlnm.Print_Area" localSheetId="8">'6d. CSPPC'!$A$2:$G$40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9" l="1"/>
  <c r="E24" i="9"/>
  <c r="F22" i="9"/>
  <c r="E22" i="9"/>
  <c r="C24" i="9"/>
  <c r="C22" i="9"/>
  <c r="F14" i="9"/>
  <c r="E14" i="9"/>
  <c r="C14" i="9"/>
  <c r="B14" i="9"/>
  <c r="F13" i="9"/>
  <c r="E13" i="9"/>
  <c r="C13" i="9"/>
  <c r="B13" i="9"/>
  <c r="F12" i="9"/>
  <c r="E12" i="9"/>
  <c r="C12" i="9"/>
  <c r="B12" i="9"/>
  <c r="F11" i="9"/>
  <c r="E11" i="9"/>
  <c r="C11" i="9"/>
  <c r="B11" i="9"/>
  <c r="G43" i="9"/>
  <c r="G36" i="6"/>
  <c r="F36" i="6"/>
  <c r="D36" i="6"/>
  <c r="C36" i="6"/>
  <c r="E35" i="6"/>
  <c r="G30" i="6"/>
  <c r="F30" i="6"/>
  <c r="D30" i="6"/>
  <c r="C14" i="6"/>
  <c r="C21" i="4"/>
  <c r="I46" i="5"/>
  <c r="F62" i="5"/>
  <c r="G58" i="5" l="1"/>
  <c r="F17" i="5"/>
  <c r="E18" i="5"/>
  <c r="J84" i="1" l="1"/>
  <c r="F55" i="5" l="1"/>
  <c r="F20" i="5"/>
  <c r="D94" i="5" l="1"/>
  <c r="C18" i="2" l="1"/>
  <c r="G80" i="1"/>
  <c r="F62" i="1"/>
  <c r="G62" i="1"/>
  <c r="I62" i="5" l="1"/>
  <c r="I55" i="5"/>
  <c r="I37" i="5"/>
  <c r="I17" i="5"/>
  <c r="I15" i="5"/>
  <c r="C76" i="4"/>
  <c r="C60" i="4"/>
  <c r="C19" i="4"/>
  <c r="C70" i="4"/>
  <c r="E76" i="4"/>
  <c r="D76" i="4"/>
  <c r="E60" i="4"/>
  <c r="D60" i="4"/>
  <c r="D11" i="13"/>
  <c r="G11" i="13" s="1"/>
  <c r="D10" i="13"/>
  <c r="G10" i="13" s="1"/>
  <c r="D23" i="13" l="1"/>
  <c r="G23" i="13" s="1"/>
  <c r="D22" i="13"/>
  <c r="G22" i="13" s="1"/>
  <c r="D30" i="13" l="1"/>
  <c r="G30" i="13" s="1"/>
  <c r="D29" i="13"/>
  <c r="G29" i="13" s="1"/>
  <c r="G28" i="13" s="1"/>
  <c r="F28" i="13"/>
  <c r="F21" i="13" s="1"/>
  <c r="E28" i="13"/>
  <c r="D28" i="13"/>
  <c r="C28" i="13"/>
  <c r="B28" i="13"/>
  <c r="B21" i="13" s="1"/>
  <c r="G26" i="13"/>
  <c r="D26" i="13"/>
  <c r="D25" i="13"/>
  <c r="G25" i="13" s="1"/>
  <c r="G24" i="13" s="1"/>
  <c r="F24" i="13"/>
  <c r="E24" i="13"/>
  <c r="E21" i="13" s="1"/>
  <c r="D24" i="13"/>
  <c r="D21" i="13" s="1"/>
  <c r="C24" i="13"/>
  <c r="B24" i="13"/>
  <c r="C21" i="13"/>
  <c r="C32" i="13" s="1"/>
  <c r="B9" i="13"/>
  <c r="G18" i="13"/>
  <c r="D18" i="13"/>
  <c r="D17" i="13"/>
  <c r="G17" i="13" s="1"/>
  <c r="G16" i="13" s="1"/>
  <c r="G9" i="13" s="1"/>
  <c r="F16" i="13"/>
  <c r="E16" i="13"/>
  <c r="E9" i="13" s="1"/>
  <c r="C16" i="13"/>
  <c r="B16" i="13"/>
  <c r="F9" i="13"/>
  <c r="C9" i="13"/>
  <c r="G14" i="13"/>
  <c r="G13" i="13"/>
  <c r="D14" i="13"/>
  <c r="D12" i="13" s="1"/>
  <c r="D13" i="13"/>
  <c r="G12" i="13"/>
  <c r="F12" i="13"/>
  <c r="E12" i="13"/>
  <c r="C12" i="13"/>
  <c r="B12" i="13"/>
  <c r="H82" i="12"/>
  <c r="E82" i="12"/>
  <c r="E81" i="12"/>
  <c r="H81" i="12" s="1"/>
  <c r="E80" i="12"/>
  <c r="H80" i="12" s="1"/>
  <c r="E79" i="12"/>
  <c r="H79" i="12" s="1"/>
  <c r="G78" i="12"/>
  <c r="F78" i="12"/>
  <c r="E78" i="12"/>
  <c r="D78" i="12"/>
  <c r="C78" i="12"/>
  <c r="H75" i="12"/>
  <c r="H71" i="12"/>
  <c r="E76" i="12"/>
  <c r="H76" i="12" s="1"/>
  <c r="E75" i="12"/>
  <c r="E74" i="12"/>
  <c r="H74" i="12" s="1"/>
  <c r="E73" i="12"/>
  <c r="H73" i="12" s="1"/>
  <c r="E72" i="12"/>
  <c r="H72" i="12" s="1"/>
  <c r="E71" i="12"/>
  <c r="E70" i="12"/>
  <c r="H70" i="12" s="1"/>
  <c r="E69" i="12"/>
  <c r="E68" i="12"/>
  <c r="H68" i="12" s="1"/>
  <c r="G67" i="12"/>
  <c r="F67" i="12"/>
  <c r="D67" i="12"/>
  <c r="C67" i="12"/>
  <c r="H62" i="12"/>
  <c r="H61" i="12"/>
  <c r="E65" i="12"/>
  <c r="H65" i="12" s="1"/>
  <c r="E64" i="12"/>
  <c r="H64" i="12" s="1"/>
  <c r="E62" i="12"/>
  <c r="E61" i="12"/>
  <c r="E60" i="12"/>
  <c r="H60" i="12" s="1"/>
  <c r="E59" i="12"/>
  <c r="H59" i="12" s="1"/>
  <c r="H56" i="12"/>
  <c r="H55" i="12"/>
  <c r="H53" i="12"/>
  <c r="H52" i="12"/>
  <c r="H51" i="12"/>
  <c r="E56" i="12"/>
  <c r="E55" i="12"/>
  <c r="E54" i="12"/>
  <c r="H54" i="12" s="1"/>
  <c r="E53" i="12"/>
  <c r="E52" i="12"/>
  <c r="E51" i="12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H37" i="12"/>
  <c r="H33" i="12"/>
  <c r="E39" i="12"/>
  <c r="H39" i="12" s="1"/>
  <c r="E38" i="12"/>
  <c r="H38" i="12" s="1"/>
  <c r="E37" i="12"/>
  <c r="E36" i="12"/>
  <c r="H36" i="12" s="1"/>
  <c r="E35" i="12"/>
  <c r="H35" i="12" s="1"/>
  <c r="E34" i="12"/>
  <c r="H34" i="12" s="1"/>
  <c r="E33" i="12"/>
  <c r="E32" i="12"/>
  <c r="E31" i="12"/>
  <c r="H31" i="12" s="1"/>
  <c r="G30" i="12"/>
  <c r="F30" i="12"/>
  <c r="D30" i="12"/>
  <c r="C30" i="12"/>
  <c r="H28" i="12"/>
  <c r="H24" i="12"/>
  <c r="H23" i="12"/>
  <c r="E28" i="12"/>
  <c r="E27" i="12"/>
  <c r="H27" i="12" s="1"/>
  <c r="E25" i="12"/>
  <c r="H25" i="12" s="1"/>
  <c r="E24" i="12"/>
  <c r="E23" i="12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1" i="12" s="1"/>
  <c r="E12" i="12"/>
  <c r="H12" i="12" s="1"/>
  <c r="D14" i="9"/>
  <c r="G14" i="9" s="1"/>
  <c r="D13" i="9"/>
  <c r="G13" i="9" s="1"/>
  <c r="D12" i="9"/>
  <c r="G12" i="9" s="1"/>
  <c r="D11" i="9"/>
  <c r="D25" i="9"/>
  <c r="G25" i="9" s="1"/>
  <c r="D24" i="9"/>
  <c r="G24" i="9" s="1"/>
  <c r="D23" i="9"/>
  <c r="G23" i="9" s="1"/>
  <c r="D22" i="9"/>
  <c r="F20" i="9"/>
  <c r="E20" i="9"/>
  <c r="C20" i="9"/>
  <c r="B20" i="9"/>
  <c r="F9" i="9"/>
  <c r="E9" i="9"/>
  <c r="C9" i="9"/>
  <c r="B9" i="9"/>
  <c r="E13" i="4"/>
  <c r="D13" i="4"/>
  <c r="E70" i="4"/>
  <c r="D70" i="4"/>
  <c r="C69" i="4"/>
  <c r="E54" i="4"/>
  <c r="D54" i="4"/>
  <c r="C54" i="4"/>
  <c r="E32" i="6"/>
  <c r="H32" i="6" s="1"/>
  <c r="E30" i="6"/>
  <c r="H30" i="6" s="1"/>
  <c r="D9" i="6"/>
  <c r="C53" i="13" s="1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H131" i="6"/>
  <c r="E131" i="6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G17" i="6"/>
  <c r="G27" i="6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F27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6" i="6"/>
  <c r="E92" i="6" s="1"/>
  <c r="E95" i="6"/>
  <c r="H95" i="6" s="1"/>
  <c r="E94" i="6"/>
  <c r="H94" i="6" s="1"/>
  <c r="E93" i="6"/>
  <c r="H93" i="6" s="1"/>
  <c r="G92" i="6"/>
  <c r="F92" i="6"/>
  <c r="D92" i="6"/>
  <c r="C92" i="6"/>
  <c r="F17" i="6"/>
  <c r="G9" i="6"/>
  <c r="E13" i="6"/>
  <c r="F9" i="6"/>
  <c r="H89" i="6"/>
  <c r="E91" i="6"/>
  <c r="H91" i="6" s="1"/>
  <c r="E90" i="6"/>
  <c r="H90" i="6" s="1"/>
  <c r="E89" i="6"/>
  <c r="E88" i="6"/>
  <c r="H88" i="6" s="1"/>
  <c r="E87" i="6"/>
  <c r="H87" i="6" s="1"/>
  <c r="E86" i="6"/>
  <c r="H86" i="6" s="1"/>
  <c r="E85" i="6"/>
  <c r="H85" i="6" s="1"/>
  <c r="G84" i="6"/>
  <c r="F84" i="6"/>
  <c r="D84" i="6"/>
  <c r="C84" i="6"/>
  <c r="B55" i="13" s="1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F57" i="6"/>
  <c r="D57" i="6"/>
  <c r="C57" i="6"/>
  <c r="H55" i="6"/>
  <c r="H51" i="6"/>
  <c r="E56" i="6"/>
  <c r="H56" i="6" s="1"/>
  <c r="E55" i="6"/>
  <c r="E54" i="6"/>
  <c r="H54" i="6" s="1"/>
  <c r="E53" i="6"/>
  <c r="H53" i="6" s="1"/>
  <c r="E52" i="6"/>
  <c r="H52" i="6" s="1"/>
  <c r="E51" i="6"/>
  <c r="E50" i="6"/>
  <c r="H50" i="6" s="1"/>
  <c r="E49" i="6"/>
  <c r="H49" i="6" s="1"/>
  <c r="E48" i="6"/>
  <c r="H48" i="6" s="1"/>
  <c r="G47" i="6"/>
  <c r="F47" i="6"/>
  <c r="D47" i="6"/>
  <c r="C4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36" i="6"/>
  <c r="H36" i="6" s="1"/>
  <c r="H35" i="6"/>
  <c r="E34" i="6"/>
  <c r="H34" i="6" s="1"/>
  <c r="E33" i="6"/>
  <c r="H33" i="6" s="1"/>
  <c r="E31" i="6"/>
  <c r="H31" i="6" s="1"/>
  <c r="E29" i="6"/>
  <c r="H29" i="6" s="1"/>
  <c r="E28" i="6"/>
  <c r="H28" i="6" s="1"/>
  <c r="C27" i="6"/>
  <c r="H25" i="6"/>
  <c r="E25" i="6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C17" i="6"/>
  <c r="E16" i="6"/>
  <c r="H16" i="6" s="1"/>
  <c r="E15" i="6"/>
  <c r="H15" i="6" s="1"/>
  <c r="E12" i="6"/>
  <c r="H12" i="6" s="1"/>
  <c r="E11" i="6"/>
  <c r="H11" i="6" s="1"/>
  <c r="E10" i="6"/>
  <c r="H10" i="6" s="1"/>
  <c r="E19" i="4"/>
  <c r="D19" i="4"/>
  <c r="C13" i="4"/>
  <c r="C12" i="4"/>
  <c r="E47" i="4"/>
  <c r="D47" i="4"/>
  <c r="C47" i="4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G71" i="5"/>
  <c r="F71" i="5"/>
  <c r="E71" i="5"/>
  <c r="D71" i="5"/>
  <c r="D69" i="5"/>
  <c r="I67" i="5"/>
  <c r="F67" i="5"/>
  <c r="F66" i="5"/>
  <c r="I66" i="5"/>
  <c r="I65" i="5"/>
  <c r="I64" i="5"/>
  <c r="F65" i="5"/>
  <c r="F64" i="5"/>
  <c r="I63" i="5"/>
  <c r="H63" i="5"/>
  <c r="G63" i="5"/>
  <c r="F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H49" i="5"/>
  <c r="G49" i="5"/>
  <c r="E49" i="5"/>
  <c r="D49" i="5"/>
  <c r="I42" i="5"/>
  <c r="I41" i="5"/>
  <c r="F42" i="5"/>
  <c r="F40" i="5" s="1"/>
  <c r="F41" i="5"/>
  <c r="I40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1" i="5" s="1"/>
  <c r="I32" i="5"/>
  <c r="F36" i="5"/>
  <c r="F35" i="5"/>
  <c r="F34" i="5"/>
  <c r="F33" i="5"/>
  <c r="F31" i="5" s="1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H18" i="5"/>
  <c r="H44" i="5" s="1"/>
  <c r="E11" i="4" s="1"/>
  <c r="E53" i="4" s="1"/>
  <c r="G18" i="5"/>
  <c r="G44" i="5" s="1"/>
  <c r="D11" i="4" s="1"/>
  <c r="D53" i="4" s="1"/>
  <c r="F16" i="5"/>
  <c r="F15" i="5"/>
  <c r="F14" i="5"/>
  <c r="F13" i="5"/>
  <c r="F12" i="5"/>
  <c r="I16" i="5"/>
  <c r="I14" i="5"/>
  <c r="I13" i="5"/>
  <c r="I12" i="5"/>
  <c r="I11" i="5"/>
  <c r="F11" i="5"/>
  <c r="D18" i="5"/>
  <c r="D44" i="5" s="1"/>
  <c r="C11" i="4" s="1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H41" i="12" l="1"/>
  <c r="H48" i="12"/>
  <c r="H13" i="12"/>
  <c r="H11" i="12" s="1"/>
  <c r="E67" i="12"/>
  <c r="E30" i="12"/>
  <c r="E41" i="12"/>
  <c r="E48" i="12"/>
  <c r="H45" i="12"/>
  <c r="H69" i="12"/>
  <c r="H67" i="12" s="1"/>
  <c r="H32" i="12"/>
  <c r="H30" i="12" s="1"/>
  <c r="E102" i="6"/>
  <c r="E122" i="6"/>
  <c r="H136" i="6"/>
  <c r="D83" i="6"/>
  <c r="D63" i="12" s="1"/>
  <c r="D58" i="12" s="1"/>
  <c r="D47" i="12" s="1"/>
  <c r="C55" i="13"/>
  <c r="C57" i="13" s="1"/>
  <c r="C59" i="13" s="1"/>
  <c r="H104" i="6"/>
  <c r="E112" i="6"/>
  <c r="E132" i="6"/>
  <c r="E136" i="6"/>
  <c r="E145" i="6"/>
  <c r="E149" i="6"/>
  <c r="C83" i="6"/>
  <c r="C63" i="12" s="1"/>
  <c r="C58" i="12" s="1"/>
  <c r="B32" i="13"/>
  <c r="B31" i="9"/>
  <c r="B45" i="9" s="1"/>
  <c r="E57" i="13"/>
  <c r="I18" i="5"/>
  <c r="I44" i="5" s="1"/>
  <c r="E69" i="5"/>
  <c r="G69" i="5"/>
  <c r="G74" i="5" s="1"/>
  <c r="G94" i="5" s="1"/>
  <c r="H69" i="5"/>
  <c r="E12" i="4" s="1"/>
  <c r="F57" i="13"/>
  <c r="C10" i="4"/>
  <c r="C53" i="4"/>
  <c r="D74" i="5"/>
  <c r="F18" i="5"/>
  <c r="F83" i="6"/>
  <c r="F63" i="12" s="1"/>
  <c r="F58" i="12" s="1"/>
  <c r="F47" i="12" s="1"/>
  <c r="G83" i="6"/>
  <c r="C17" i="4"/>
  <c r="F32" i="13"/>
  <c r="E32" i="13"/>
  <c r="G21" i="13"/>
  <c r="G32" i="13" s="1"/>
  <c r="D16" i="13"/>
  <c r="D9" i="13" s="1"/>
  <c r="D32" i="13" s="1"/>
  <c r="H78" i="12"/>
  <c r="C47" i="12"/>
  <c r="C31" i="9"/>
  <c r="C45" i="9" s="1"/>
  <c r="D9" i="9"/>
  <c r="G11" i="9"/>
  <c r="G9" i="9" s="1"/>
  <c r="E31" i="9"/>
  <c r="E45" i="9" s="1"/>
  <c r="F31" i="9"/>
  <c r="F45" i="9" s="1"/>
  <c r="D20" i="9"/>
  <c r="G22" i="9"/>
  <c r="G20" i="9" s="1"/>
  <c r="E26" i="6"/>
  <c r="H26" i="6" s="1"/>
  <c r="H17" i="6" s="1"/>
  <c r="D27" i="6"/>
  <c r="D17" i="6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H102" i="6"/>
  <c r="E14" i="6"/>
  <c r="H14" i="6" s="1"/>
  <c r="C9" i="6"/>
  <c r="B53" i="13" s="1"/>
  <c r="B57" i="13" s="1"/>
  <c r="B59" i="13" s="1"/>
  <c r="H13" i="6"/>
  <c r="E84" i="6"/>
  <c r="D55" i="13" s="1"/>
  <c r="H84" i="6"/>
  <c r="G55" i="13" s="1"/>
  <c r="E47" i="6"/>
  <c r="H47" i="6"/>
  <c r="E27" i="6"/>
  <c r="H27" i="6"/>
  <c r="E74" i="6"/>
  <c r="H74" i="6"/>
  <c r="E70" i="6"/>
  <c r="H70" i="6"/>
  <c r="E61" i="6"/>
  <c r="H62" i="6"/>
  <c r="H61" i="6" s="1"/>
  <c r="E57" i="6"/>
  <c r="H57" i="6"/>
  <c r="G8" i="6"/>
  <c r="G26" i="12" s="1"/>
  <c r="G21" i="12" s="1"/>
  <c r="G10" i="12" s="1"/>
  <c r="E37" i="6"/>
  <c r="H39" i="6"/>
  <c r="H37" i="6" s="1"/>
  <c r="F8" i="6"/>
  <c r="F49" i="5"/>
  <c r="F69" i="5" s="1"/>
  <c r="I49" i="5"/>
  <c r="I69" i="5" s="1"/>
  <c r="J20" i="3"/>
  <c r="H20" i="3"/>
  <c r="E20" i="3"/>
  <c r="K18" i="3"/>
  <c r="K17" i="3"/>
  <c r="K16" i="3"/>
  <c r="K15" i="3"/>
  <c r="K14" i="3" s="1"/>
  <c r="J14" i="3"/>
  <c r="I14" i="3"/>
  <c r="H14" i="3"/>
  <c r="G14" i="3"/>
  <c r="E14" i="3"/>
  <c r="J8" i="3"/>
  <c r="I8" i="3"/>
  <c r="I20" i="3" s="1"/>
  <c r="H8" i="3"/>
  <c r="G8" i="3"/>
  <c r="G20" i="3" s="1"/>
  <c r="E8" i="3"/>
  <c r="K12" i="3"/>
  <c r="K11" i="3"/>
  <c r="K10" i="3"/>
  <c r="K8" i="3" s="1"/>
  <c r="K20" i="3" s="1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C20" i="2" s="1"/>
  <c r="C8" i="6" l="1"/>
  <c r="C26" i="12" s="1"/>
  <c r="C21" i="12" s="1"/>
  <c r="C10" i="12" s="1"/>
  <c r="C84" i="12" s="1"/>
  <c r="C98" i="12" s="1"/>
  <c r="E63" i="12"/>
  <c r="H63" i="12" s="1"/>
  <c r="H58" i="12" s="1"/>
  <c r="H47" i="12" s="1"/>
  <c r="F59" i="13"/>
  <c r="E59" i="13"/>
  <c r="C16" i="4"/>
  <c r="C58" i="4" s="1"/>
  <c r="E17" i="4"/>
  <c r="E74" i="4" s="1"/>
  <c r="G63" i="12"/>
  <c r="G58" i="12" s="1"/>
  <c r="G47" i="12" s="1"/>
  <c r="G84" i="12" s="1"/>
  <c r="G98" i="12" s="1"/>
  <c r="H83" i="6"/>
  <c r="E83" i="6"/>
  <c r="H74" i="5"/>
  <c r="H94" i="5" s="1"/>
  <c r="D12" i="4"/>
  <c r="D10" i="4" s="1"/>
  <c r="D16" i="4"/>
  <c r="D58" i="4" s="1"/>
  <c r="D62" i="4" s="1"/>
  <c r="D63" i="4" s="1"/>
  <c r="F26" i="12"/>
  <c r="F21" i="12" s="1"/>
  <c r="F10" i="12" s="1"/>
  <c r="F84" i="12" s="1"/>
  <c r="F98" i="12" s="1"/>
  <c r="D31" i="9"/>
  <c r="D45" i="9" s="1"/>
  <c r="D8" i="6"/>
  <c r="I74" i="5"/>
  <c r="C62" i="4"/>
  <c r="C63" i="4" s="1"/>
  <c r="G158" i="6"/>
  <c r="G168" i="6" s="1"/>
  <c r="E16" i="4"/>
  <c r="C158" i="6"/>
  <c r="C168" i="6" s="1"/>
  <c r="C74" i="4"/>
  <c r="C78" i="4" s="1"/>
  <c r="C79" i="4" s="1"/>
  <c r="F158" i="6"/>
  <c r="F168" i="6" s="1"/>
  <c r="D17" i="4"/>
  <c r="G31" i="9"/>
  <c r="G45" i="9" s="1"/>
  <c r="E69" i="4"/>
  <c r="E10" i="4"/>
  <c r="D69" i="4"/>
  <c r="E17" i="6"/>
  <c r="E9" i="6"/>
  <c r="D53" i="13" s="1"/>
  <c r="D57" i="13" s="1"/>
  <c r="D59" i="13" s="1"/>
  <c r="H9" i="6"/>
  <c r="G14" i="2"/>
  <c r="I9" i="2"/>
  <c r="I20" i="2" s="1"/>
  <c r="H9" i="2"/>
  <c r="H20" i="2" s="1"/>
  <c r="D9" i="2"/>
  <c r="D20" i="2" s="1"/>
  <c r="G10" i="2"/>
  <c r="G9" i="2" s="1"/>
  <c r="E58" i="12" l="1"/>
  <c r="E47" i="12" s="1"/>
  <c r="C15" i="4"/>
  <c r="C23" i="4" s="1"/>
  <c r="C24" i="4" s="1"/>
  <c r="C25" i="4" s="1"/>
  <c r="C34" i="4" s="1"/>
  <c r="H8" i="6"/>
  <c r="H158" i="6" s="1"/>
  <c r="G53" i="13"/>
  <c r="G57" i="13" s="1"/>
  <c r="G59" i="13" s="1"/>
  <c r="E78" i="4"/>
  <c r="E79" i="4" s="1"/>
  <c r="D158" i="6"/>
  <c r="D168" i="6" s="1"/>
  <c r="D26" i="12"/>
  <c r="E58" i="4"/>
  <c r="E62" i="4" s="1"/>
  <c r="E63" i="4" s="1"/>
  <c r="E15" i="4"/>
  <c r="E23" i="4" s="1"/>
  <c r="E24" i="4" s="1"/>
  <c r="E25" i="4" s="1"/>
  <c r="E34" i="4" s="1"/>
  <c r="D74" i="4"/>
  <c r="D78" i="4" s="1"/>
  <c r="D79" i="4" s="1"/>
  <c r="D15" i="4"/>
  <c r="D23" i="4" s="1"/>
  <c r="D24" i="4" s="1"/>
  <c r="D25" i="4" s="1"/>
  <c r="D34" i="4" s="1"/>
  <c r="E8" i="6"/>
  <c r="E158" i="6" s="1"/>
  <c r="E168" i="6" s="1"/>
  <c r="F74" i="1"/>
  <c r="G74" i="1"/>
  <c r="G67" i="1"/>
  <c r="G78" i="1" s="1"/>
  <c r="F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B59" i="1"/>
  <c r="C59" i="1"/>
  <c r="E26" i="12" l="1"/>
  <c r="D21" i="12"/>
  <c r="D10" i="12" s="1"/>
  <c r="D84" i="12" s="1"/>
  <c r="D98" i="12" s="1"/>
  <c r="F78" i="1"/>
  <c r="B41" i="1"/>
  <c r="C41" i="1"/>
  <c r="B38" i="1"/>
  <c r="C38" i="1"/>
  <c r="B31" i="1"/>
  <c r="C31" i="1"/>
  <c r="B25" i="1"/>
  <c r="C25" i="1"/>
  <c r="B17" i="1"/>
  <c r="C17" i="1"/>
  <c r="H26" i="12" l="1"/>
  <c r="H21" i="12" s="1"/>
  <c r="H10" i="12" s="1"/>
  <c r="H84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G47" i="1" s="1"/>
  <c r="G58" i="1" s="1"/>
  <c r="F9" i="1"/>
  <c r="F47" i="1" l="1"/>
  <c r="F58" i="1" s="1"/>
  <c r="F80" i="1" s="1"/>
  <c r="I84" i="1" s="1"/>
  <c r="G18" i="2"/>
  <c r="G20" i="2" s="1"/>
  <c r="F44" i="5"/>
  <c r="F74" i="5" s="1"/>
  <c r="F94" i="5" s="1"/>
  <c r="E44" i="5"/>
  <c r="E74" i="5" s="1"/>
  <c r="E94" i="5" s="1"/>
</calcChain>
</file>

<file path=xl/sharedStrings.xml><?xml version="1.0" encoding="utf-8"?>
<sst xmlns="http://schemas.openxmlformats.org/spreadsheetml/2006/main" count="708" uniqueCount="471">
  <si>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</si>
  <si>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</si>
  <si>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</si>
  <si>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</si>
  <si>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</si>
  <si>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</si>
  <si>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</si>
  <si>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</si>
  <si>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</si>
  <si>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</si>
  <si>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</si>
  <si>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</si>
  <si>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</si>
  <si>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</si>
  <si>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</si>
  <si>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</si>
  <si>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</si>
  <si>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</si>
  <si>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</si>
  <si>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</si>
  <si>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</si>
  <si>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</si>
  <si>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</si>
  <si>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</si>
  <si>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</si>
  <si>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</si>
  <si>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</si>
  <si>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</si>
  <si>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</si>
  <si>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</si>
  <si>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</si>
  <si>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</si>
  <si>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</si>
  <si>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</si>
  <si>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</si>
  <si>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</si>
  <si>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</si>
  <si>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</si>
  <si>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</si>
  <si>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</si>
  <si>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</si>
  <si>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</si>
  <si>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</si>
  <si>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</si>
  <si>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</si>
  <si>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</si>
  <si>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</si>
  <si>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</si>
  <si>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</si>
  <si>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</si>
  <si>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</si>
  <si>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</si>
  <si>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</si>
  <si>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</si>
  <si>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</si>
  <si>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</si>
  <si>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</si>
  <si>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</si>
  <si>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</si>
  <si>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</si>
  <si>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</si>
  <si>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</si>
  <si>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</si>
  <si>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</si>
  <si>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</si>
  <si>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</si>
  <si>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</si>
  <si>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</si>
  <si>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</si>
  <si>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</si>
  <si>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</si>
  <si>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</si>
  <si>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</si>
  <si>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</si>
  <si>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</si>
  <si>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</si>
  <si>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</si>
  <si>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</si>
  <si>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</si>
  <si>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</si>
  <si>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</si>
  <si>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</si>
  <si>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</si>
  <si>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</si>
  <si>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</si>
  <si>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</si>
  <si>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</si>
  <si>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</si>
  <si>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</si>
  <si>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</si>
  <si>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</si>
  <si>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</si>
  <si>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</si>
  <si>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</si>
  <si>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</si>
  <si>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</si>
  <si>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</si>
  <si>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</si>
  <si>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</si>
  <si>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</si>
  <si>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</si>
  <si>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</si>
  <si>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</si>
  <si>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</si>
  <si>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</si>
  <si>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</si>
  <si>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</si>
  <si>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</si>
  <si>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</si>
  <si>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</si>
  <si>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</si>
  <si>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</si>
  <si>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</si>
  <si>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</si>
  <si>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</si>
  <si>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</si>
  <si>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</si>
  <si>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</si>
  <si>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</si>
  <si>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</si>
  <si>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>31 de diciembre de 2015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</si>
  <si>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</si>
  <si>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</si>
  <si>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</si>
  <si>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</si>
  <si>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</si>
  <si>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</si>
  <si>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</si>
  <si>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</si>
  <si>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</si>
  <si>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</si>
  <si>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</si>
  <si>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</si>
  <si>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</si>
  <si>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</si>
  <si>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</si>
  <si>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</si>
  <si>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</si>
  <si>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</si>
  <si>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</si>
  <si>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</si>
  <si>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</si>
  <si>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</si>
  <si>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</si>
  <si>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</si>
  <si>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</si>
  <si>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</si>
  <si>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</si>
  <si>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</si>
  <si>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</si>
  <si>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</si>
  <si>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</si>
  <si>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</si>
  <si>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</si>
  <si>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</si>
  <si>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</si>
  <si>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</si>
  <si>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</si>
  <si>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</si>
  <si>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</si>
  <si>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</si>
  <si>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</si>
  <si>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</si>
  <si>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</si>
  <si>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</si>
  <si>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</si>
  <si>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</si>
  <si>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</si>
  <si>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</si>
  <si>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</si>
  <si>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</si>
  <si>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</si>
  <si>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</si>
  <si>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</si>
  <si>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</si>
  <si>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</si>
  <si>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</si>
  <si>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</si>
  <si>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</si>
  <si>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</si>
  <si>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</si>
  <si>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</si>
  <si>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</si>
  <si>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</si>
  <si>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</si>
  <si>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</si>
  <si>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</si>
  <si>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</si>
  <si>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</si>
  <si>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</si>
  <si>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</si>
  <si>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</si>
  <si>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</si>
  <si>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</si>
  <si>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</si>
  <si>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</si>
  <si>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</si>
  <si>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</si>
  <si>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</si>
  <si>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</si>
  <si>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</si>
  <si>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</si>
  <si>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</si>
  <si>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</si>
  <si>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</si>
  <si>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</si>
  <si>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</si>
  <si>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</si>
  <si>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</si>
  <si>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</si>
  <si>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</si>
  <si>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</si>
  <si>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</si>
  <si>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</si>
  <si>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</si>
  <si>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</si>
  <si>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</si>
  <si>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</si>
  <si>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</si>
  <si>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</si>
  <si>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</si>
  <si>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</si>
  <si>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</si>
  <si>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</si>
  <si>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</si>
  <si>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</si>
  <si>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</si>
  <si>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</si>
  <si>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</si>
  <si>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</si>
  <si>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</si>
  <si>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</si>
  <si>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</si>
  <si>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</si>
  <si>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</si>
  <si>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</si>
  <si>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</si>
  <si>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</si>
  <si>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</si>
  <si>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</si>
  <si>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</si>
  <si>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</si>
  <si>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</si>
  <si>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</si>
  <si>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</si>
  <si>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</si>
  <si>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</si>
  <si>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</si>
  <si>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</si>
  <si>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</si>
  <si>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</si>
  <si>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</si>
  <si>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</si>
  <si>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</si>
  <si>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</si>
  <si>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</si>
  <si>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</si>
  <si>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</si>
  <si>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</si>
  <si>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</si>
  <si>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</si>
  <si>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</si>
  <si>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</si>
  <si>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</si>
  <si>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</si>
  <si>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</si>
  <si>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</si>
  <si>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</si>
  <si>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</si>
  <si>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</si>
  <si>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</si>
  <si>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</si>
  <si>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</si>
  <si>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</si>
  <si>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</si>
  <si>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</si>
  <si>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</si>
  <si>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</si>
  <si>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</si>
  <si>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</si>
  <si>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</si>
  <si>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</si>
  <si>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</si>
  <si>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</si>
  <si>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</si>
  <si>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</si>
  <si>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</si>
  <si>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</si>
  <si>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</si>
  <si>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</si>
  <si>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</si>
  <si>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</si>
  <si>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</si>
  <si>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</si>
  <si>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</si>
  <si>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</si>
  <si>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</si>
  <si>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</si>
  <si>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</si>
  <si>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</si>
  <si>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</si>
  <si>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</si>
  <si>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</si>
  <si>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</si>
  <si>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</si>
  <si>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</si>
  <si>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</si>
  <si>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</si>
  <si>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</si>
  <si>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</si>
  <si>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</si>
  <si>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</si>
  <si>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</si>
  <si>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</si>
  <si>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</si>
  <si>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</si>
  <si>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</si>
  <si>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</si>
  <si>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</si>
  <si>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</si>
  <si>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</si>
  <si>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</si>
  <si>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</si>
  <si>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</si>
  <si>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</si>
  <si>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</si>
  <si>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</si>
  <si>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</si>
  <si>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</si>
  <si>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</si>
  <si>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</si>
  <si>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</si>
  <si>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</si>
  <si>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</si>
  <si>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</si>
  <si>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</si>
  <si>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</si>
  <si>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</si>
  <si>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</si>
  <si>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</si>
  <si>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</si>
  <si>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</si>
  <si>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</si>
  <si>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</si>
  <si>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</si>
  <si>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</si>
  <si>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</si>
  <si>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</si>
  <si>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</si>
  <si>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</si>
  <si>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</si>
  <si>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</si>
  <si>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</si>
  <si>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</si>
  <si>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</si>
  <si>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</si>
  <si>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</si>
  <si>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</si>
  <si>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</si>
  <si>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</si>
  <si>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</si>
  <si>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</si>
  <si>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</si>
  <si>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</si>
  <si>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</si>
  <si>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</si>
  <si>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</si>
  <si>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</si>
  <si>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</si>
  <si>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</si>
  <si>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</si>
  <si>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</si>
  <si>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</si>
  <si>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</si>
  <si>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</si>
  <si>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</si>
  <si>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</si>
  <si>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</si>
  <si>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</si>
  <si>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</si>
  <si>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</si>
  <si>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</si>
  <si>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Clasificación Administrativa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</si>
  <si>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</si>
  <si>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</si>
  <si>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</si>
  <si>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</si>
  <si>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</si>
  <si>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</si>
  <si>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</si>
  <si>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</si>
  <si>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</si>
  <si>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</si>
  <si>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</si>
  <si>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</si>
  <si>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</si>
  <si>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</si>
  <si>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</si>
  <si>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</si>
  <si>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</si>
  <si>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</si>
  <si>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</si>
  <si>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</si>
  <si>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</si>
  <si>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</si>
  <si>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</si>
  <si>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</si>
  <si>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</si>
  <si>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</si>
  <si>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</si>
  <si>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</si>
  <si>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</si>
  <si>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</si>
  <si>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</si>
  <si>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</si>
  <si>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</si>
  <si>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</si>
  <si>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</si>
  <si>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</si>
  <si>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</si>
  <si>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</si>
  <si>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</si>
  <si>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</si>
  <si>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</si>
  <si>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</si>
  <si>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</si>
  <si>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</si>
  <si>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</si>
  <si>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</si>
  <si>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</si>
  <si>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</si>
  <si>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</si>
  <si>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</si>
  <si>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</si>
  <si>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</si>
  <si>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</si>
  <si>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</si>
  <si>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>GASTO NO ETIQUETADO</t>
  </si>
  <si>
    <t>GASTO ETIQUETADO</t>
  </si>
  <si>
    <t>TOTAL CAPÍTULO 1000</t>
  </si>
  <si>
    <t>OK!!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</si>
  <si>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</si>
  <si>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</si>
  <si>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</si>
  <si>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</si>
  <si>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</si>
  <si>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</si>
  <si>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</si>
  <si>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</si>
  <si>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Saldo al 31 de diciembre de 2015 (d)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</si>
  <si>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</si>
  <si>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</si>
  <si>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</si>
  <si>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</si>
  <si>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</si>
  <si>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</si>
  <si>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</si>
  <si>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</si>
  <si>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</si>
  <si>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</si>
  <si>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</si>
  <si>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</si>
  <si>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</si>
  <si>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AUTONOMÍA DE GESTIÓN y ESTÍMULO FISCAL</t>
  </si>
  <si>
    <t>Al 31 de diciembre de 2015 y al 20 de diciembre de 2016</t>
  </si>
  <si>
    <t>Del 1 de enero al 20 de diciembre de 2016</t>
  </si>
  <si>
    <t xml:space="preserve">Del 1 de enero al 20 de diciembre de 2016 </t>
  </si>
  <si>
    <t>Sumas del estado presupuestario de ingresos al 20 de diciembre de 2016</t>
  </si>
  <si>
    <t>Diferencias</t>
  </si>
  <si>
    <t>Del 1 de enero Al 20 de diciembre de 2016</t>
  </si>
  <si>
    <t>Sumas comportamiento presupuestario de egresos al 20 de dic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</si>
</sst>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8" fillId="0" borderId="0" xfId="0" applyFont="1"/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opLeftCell="A58" workbookViewId="0">
      <selection activeCell="F69" sqref="F69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65" t="s">
        <v>119</v>
      </c>
      <c r="B2" s="166"/>
      <c r="C2" s="166"/>
      <c r="D2" s="166"/>
      <c r="E2" s="166"/>
      <c r="F2" s="166"/>
      <c r="G2" s="167"/>
    </row>
    <row r="3" spans="1:7" x14ac:dyDescent="0.2">
      <c r="A3" s="168" t="s">
        <v>0</v>
      </c>
      <c r="B3" s="169"/>
      <c r="C3" s="169"/>
      <c r="D3" s="169"/>
      <c r="E3" s="169"/>
      <c r="F3" s="169"/>
      <c r="G3" s="170"/>
    </row>
    <row r="4" spans="1:7" x14ac:dyDescent="0.2">
      <c r="A4" s="168" t="s">
        <v>464</v>
      </c>
      <c r="B4" s="169"/>
      <c r="C4" s="169"/>
      <c r="D4" s="169"/>
      <c r="E4" s="169"/>
      <c r="F4" s="169"/>
      <c r="G4" s="170"/>
    </row>
    <row r="5" spans="1:7" ht="13.5" thickBot="1" x14ac:dyDescent="0.25">
      <c r="A5" s="171" t="s">
        <v>1</v>
      </c>
      <c r="B5" s="172"/>
      <c r="C5" s="172"/>
      <c r="D5" s="172"/>
      <c r="E5" s="172"/>
      <c r="F5" s="172"/>
      <c r="G5" s="173"/>
    </row>
    <row r="6" spans="1:7" ht="26.25" thickBot="1" x14ac:dyDescent="0.25">
      <c r="A6" s="5" t="s">
        <v>121</v>
      </c>
      <c r="B6" s="6">
        <v>2016</v>
      </c>
      <c r="C6" s="6" t="s">
        <v>120</v>
      </c>
      <c r="D6" s="7"/>
      <c r="E6" s="8" t="s">
        <v>121</v>
      </c>
      <c r="F6" s="6">
        <v>2016</v>
      </c>
      <c r="G6" s="6" t="s">
        <v>120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8">
        <f>+B10+B11+B12+B13+B14+B15+B16</f>
        <v>7573061.5499999998</v>
      </c>
      <c r="C9" s="88">
        <f>+C10+C11+C12+C13+C14+C15+C16</f>
        <v>9951915.2200000007</v>
      </c>
      <c r="D9" s="11"/>
      <c r="E9" s="12" t="s">
        <v>7</v>
      </c>
      <c r="F9" s="88">
        <f>+F10+F11+F12+F13+F14+F15+F16+F17+F18</f>
        <v>961819.15</v>
      </c>
      <c r="G9" s="88">
        <f>+G10+G11+G12+G13+G14+G15+G16+G17+G18</f>
        <v>925297.06</v>
      </c>
    </row>
    <row r="10" spans="1:7" x14ac:dyDescent="0.2">
      <c r="A10" s="13" t="s">
        <v>8</v>
      </c>
      <c r="B10" s="89">
        <v>0</v>
      </c>
      <c r="C10" s="89">
        <v>0</v>
      </c>
      <c r="D10" s="11"/>
      <c r="E10" s="12" t="s">
        <v>9</v>
      </c>
      <c r="F10" s="89">
        <v>0</v>
      </c>
      <c r="G10" s="89">
        <v>0</v>
      </c>
    </row>
    <row r="11" spans="1:7" x14ac:dyDescent="0.2">
      <c r="A11" s="13" t="s">
        <v>10</v>
      </c>
      <c r="B11" s="89">
        <v>7573061.5499999998</v>
      </c>
      <c r="C11" s="89">
        <v>9951915.2200000007</v>
      </c>
      <c r="D11" s="11"/>
      <c r="E11" s="12" t="s">
        <v>11</v>
      </c>
      <c r="F11" s="89">
        <v>0</v>
      </c>
      <c r="G11" s="89">
        <v>39357.379999999997</v>
      </c>
    </row>
    <row r="12" spans="1:7" x14ac:dyDescent="0.2">
      <c r="A12" s="13" t="s">
        <v>12</v>
      </c>
      <c r="B12" s="89">
        <v>0</v>
      </c>
      <c r="C12" s="89">
        <v>0</v>
      </c>
      <c r="D12" s="11"/>
      <c r="E12" s="12" t="s">
        <v>13</v>
      </c>
      <c r="F12" s="89">
        <v>0</v>
      </c>
      <c r="G12" s="89">
        <v>0</v>
      </c>
    </row>
    <row r="13" spans="1:7" x14ac:dyDescent="0.2">
      <c r="A13" s="13" t="s">
        <v>14</v>
      </c>
      <c r="B13" s="89">
        <v>0</v>
      </c>
      <c r="C13" s="89">
        <v>0</v>
      </c>
      <c r="D13" s="11"/>
      <c r="E13" s="12" t="s">
        <v>15</v>
      </c>
      <c r="F13" s="89">
        <v>0</v>
      </c>
      <c r="G13" s="89">
        <v>0</v>
      </c>
    </row>
    <row r="14" spans="1:7" x14ac:dyDescent="0.2">
      <c r="A14" s="13" t="s">
        <v>16</v>
      </c>
      <c r="B14" s="89">
        <v>0</v>
      </c>
      <c r="C14" s="89">
        <v>0</v>
      </c>
      <c r="D14" s="11"/>
      <c r="E14" s="12" t="s">
        <v>17</v>
      </c>
      <c r="F14" s="89">
        <v>0</v>
      </c>
      <c r="G14" s="89">
        <v>0</v>
      </c>
    </row>
    <row r="15" spans="1:7" ht="25.5" x14ac:dyDescent="0.2">
      <c r="A15" s="13" t="s">
        <v>18</v>
      </c>
      <c r="B15" s="89">
        <v>0</v>
      </c>
      <c r="C15" s="89">
        <v>0</v>
      </c>
      <c r="D15" s="11"/>
      <c r="E15" s="12" t="s">
        <v>19</v>
      </c>
      <c r="F15" s="89">
        <v>0</v>
      </c>
      <c r="G15" s="89">
        <v>0</v>
      </c>
    </row>
    <row r="16" spans="1:7" x14ac:dyDescent="0.2">
      <c r="A16" s="13" t="s">
        <v>20</v>
      </c>
      <c r="B16" s="89">
        <v>0</v>
      </c>
      <c r="C16" s="89">
        <v>0</v>
      </c>
      <c r="D16" s="11"/>
      <c r="E16" s="12" t="s">
        <v>21</v>
      </c>
      <c r="F16" s="89">
        <v>961819.15</v>
      </c>
      <c r="G16" s="89">
        <v>885939.68</v>
      </c>
    </row>
    <row r="17" spans="1:7" ht="25.5" x14ac:dyDescent="0.2">
      <c r="A17" s="14" t="s">
        <v>22</v>
      </c>
      <c r="B17" s="88">
        <f>+B18+B19+B20+B21+B22+B23+B24</f>
        <v>1490.35</v>
      </c>
      <c r="C17" s="88">
        <f>+C18+C19+C20+C21+C22+C23+C24</f>
        <v>22253.25</v>
      </c>
      <c r="D17" s="11"/>
      <c r="E17" s="12" t="s">
        <v>23</v>
      </c>
      <c r="F17" s="89">
        <v>0</v>
      </c>
      <c r="G17" s="89">
        <v>0</v>
      </c>
    </row>
    <row r="18" spans="1:7" x14ac:dyDescent="0.2">
      <c r="A18" s="13" t="s">
        <v>24</v>
      </c>
      <c r="B18" s="89">
        <v>0</v>
      </c>
      <c r="C18" s="89">
        <v>0</v>
      </c>
      <c r="D18" s="11"/>
      <c r="E18" s="12" t="s">
        <v>25</v>
      </c>
      <c r="F18" s="89">
        <v>0</v>
      </c>
      <c r="G18" s="89">
        <v>0</v>
      </c>
    </row>
    <row r="19" spans="1:7" x14ac:dyDescent="0.2">
      <c r="A19" s="13" t="s">
        <v>26</v>
      </c>
      <c r="B19" s="89">
        <v>0</v>
      </c>
      <c r="C19" s="89">
        <v>0</v>
      </c>
      <c r="D19" s="11"/>
      <c r="E19" s="12" t="s">
        <v>27</v>
      </c>
      <c r="F19" s="88">
        <f>+F20+F21+F22</f>
        <v>0</v>
      </c>
      <c r="G19" s="88">
        <f>+G20+G21+G22</f>
        <v>0</v>
      </c>
    </row>
    <row r="20" spans="1:7" x14ac:dyDescent="0.2">
      <c r="A20" s="13" t="s">
        <v>28</v>
      </c>
      <c r="B20" s="89">
        <v>0</v>
      </c>
      <c r="C20" s="89">
        <v>20100</v>
      </c>
      <c r="D20" s="11"/>
      <c r="E20" s="12" t="s">
        <v>29</v>
      </c>
      <c r="F20" s="89">
        <v>0</v>
      </c>
      <c r="G20" s="89">
        <v>0</v>
      </c>
    </row>
    <row r="21" spans="1:7" ht="25.5" x14ac:dyDescent="0.2">
      <c r="A21" s="13" t="s">
        <v>30</v>
      </c>
      <c r="B21" s="89">
        <v>0</v>
      </c>
      <c r="C21" s="89">
        <v>0</v>
      </c>
      <c r="D21" s="11"/>
      <c r="E21" s="12" t="s">
        <v>31</v>
      </c>
      <c r="F21" s="89">
        <v>0</v>
      </c>
      <c r="G21" s="89">
        <v>0</v>
      </c>
    </row>
    <row r="22" spans="1:7" x14ac:dyDescent="0.2">
      <c r="A22" s="13" t="s">
        <v>32</v>
      </c>
      <c r="B22" s="89">
        <v>0</v>
      </c>
      <c r="C22" s="89">
        <v>0</v>
      </c>
      <c r="D22" s="11"/>
      <c r="E22" s="12" t="s">
        <v>33</v>
      </c>
      <c r="F22" s="89">
        <v>0</v>
      </c>
      <c r="G22" s="89">
        <v>0</v>
      </c>
    </row>
    <row r="23" spans="1:7" x14ac:dyDescent="0.2">
      <c r="A23" s="13" t="s">
        <v>34</v>
      </c>
      <c r="B23" s="89">
        <v>0</v>
      </c>
      <c r="C23" s="89">
        <v>0</v>
      </c>
      <c r="D23" s="11"/>
      <c r="E23" s="12" t="s">
        <v>35</v>
      </c>
      <c r="F23" s="88">
        <f>+F24+F25</f>
        <v>0</v>
      </c>
      <c r="G23" s="88">
        <f>+G24+G25</f>
        <v>0</v>
      </c>
    </row>
    <row r="24" spans="1:7" ht="25.5" x14ac:dyDescent="0.2">
      <c r="A24" s="13" t="s">
        <v>36</v>
      </c>
      <c r="B24" s="89">
        <v>1490.35</v>
      </c>
      <c r="C24" s="89">
        <v>2153.25</v>
      </c>
      <c r="D24" s="11"/>
      <c r="E24" s="12" t="s">
        <v>37</v>
      </c>
      <c r="F24" s="89">
        <v>0</v>
      </c>
      <c r="G24" s="89">
        <v>0</v>
      </c>
    </row>
    <row r="25" spans="1:7" ht="25.5" x14ac:dyDescent="0.2">
      <c r="A25" s="13" t="s">
        <v>38</v>
      </c>
      <c r="B25" s="88">
        <f>+B26+B27+B28+B29+B30</f>
        <v>0</v>
      </c>
      <c r="C25" s="88">
        <f>+C26+C27+C28+C29+C30</f>
        <v>10000</v>
      </c>
      <c r="D25" s="11"/>
      <c r="E25" s="12" t="s">
        <v>39</v>
      </c>
      <c r="F25" s="89">
        <v>0</v>
      </c>
      <c r="G25" s="89">
        <v>0</v>
      </c>
    </row>
    <row r="26" spans="1:7" ht="25.5" x14ac:dyDescent="0.2">
      <c r="A26" s="13" t="s">
        <v>40</v>
      </c>
      <c r="B26" s="89">
        <v>0</v>
      </c>
      <c r="C26" s="89">
        <v>10000</v>
      </c>
      <c r="D26" s="11"/>
      <c r="E26" s="12" t="s">
        <v>41</v>
      </c>
      <c r="F26" s="88">
        <v>0</v>
      </c>
      <c r="G26" s="88">
        <v>0</v>
      </c>
    </row>
    <row r="27" spans="1:7" ht="25.5" x14ac:dyDescent="0.2">
      <c r="A27" s="13" t="s">
        <v>42</v>
      </c>
      <c r="B27" s="89">
        <v>0</v>
      </c>
      <c r="C27" s="89">
        <v>0</v>
      </c>
      <c r="D27" s="11"/>
      <c r="E27" s="12" t="s">
        <v>43</v>
      </c>
      <c r="F27" s="88">
        <f>+F28+F29+F30</f>
        <v>0</v>
      </c>
      <c r="G27" s="88">
        <f>+G28+G29+G30</f>
        <v>0</v>
      </c>
    </row>
    <row r="28" spans="1:7" ht="25.5" x14ac:dyDescent="0.2">
      <c r="A28" s="13" t="s">
        <v>44</v>
      </c>
      <c r="B28" s="89">
        <v>0</v>
      </c>
      <c r="C28" s="89">
        <v>0</v>
      </c>
      <c r="D28" s="11"/>
      <c r="E28" s="12" t="s">
        <v>45</v>
      </c>
      <c r="F28" s="89">
        <v>0</v>
      </c>
      <c r="G28" s="89">
        <v>0</v>
      </c>
    </row>
    <row r="29" spans="1:7" ht="25.5" x14ac:dyDescent="0.2">
      <c r="A29" s="13" t="s">
        <v>46</v>
      </c>
      <c r="B29" s="89"/>
      <c r="C29" s="89">
        <v>0</v>
      </c>
      <c r="D29" s="11"/>
      <c r="E29" s="12" t="s">
        <v>47</v>
      </c>
      <c r="F29" s="89">
        <v>0</v>
      </c>
      <c r="G29" s="89">
        <v>0</v>
      </c>
    </row>
    <row r="30" spans="1:7" ht="25.5" x14ac:dyDescent="0.2">
      <c r="A30" s="13" t="s">
        <v>48</v>
      </c>
      <c r="B30" s="89">
        <v>0</v>
      </c>
      <c r="C30" s="89">
        <v>0</v>
      </c>
      <c r="D30" s="11"/>
      <c r="E30" s="12" t="s">
        <v>49</v>
      </c>
      <c r="F30" s="89">
        <v>0</v>
      </c>
      <c r="G30" s="89">
        <v>0</v>
      </c>
    </row>
    <row r="31" spans="1:7" ht="25.5" x14ac:dyDescent="0.2">
      <c r="A31" s="13" t="s">
        <v>50</v>
      </c>
      <c r="B31" s="88">
        <f>+B32+B33+B34+B35+B36</f>
        <v>0</v>
      </c>
      <c r="C31" s="88">
        <f>+C32+C33+C34+C35+C36</f>
        <v>0</v>
      </c>
      <c r="D31" s="11"/>
      <c r="E31" s="12" t="s">
        <v>51</v>
      </c>
      <c r="F31" s="88">
        <f>+F32+F33+F34+F35+F36+F37</f>
        <v>0</v>
      </c>
      <c r="G31" s="88">
        <f>+G32+G33+G34+G35+G36+G37</f>
        <v>0</v>
      </c>
    </row>
    <row r="32" spans="1:7" x14ac:dyDescent="0.2">
      <c r="A32" s="13" t="s">
        <v>52</v>
      </c>
      <c r="B32" s="89">
        <v>0</v>
      </c>
      <c r="C32" s="89">
        <v>0</v>
      </c>
      <c r="D32" s="11"/>
      <c r="E32" s="12" t="s">
        <v>53</v>
      </c>
      <c r="F32" s="89">
        <v>0</v>
      </c>
      <c r="G32" s="89">
        <v>0</v>
      </c>
    </row>
    <row r="33" spans="1:7" x14ac:dyDescent="0.2">
      <c r="A33" s="13" t="s">
        <v>54</v>
      </c>
      <c r="B33" s="89">
        <v>0</v>
      </c>
      <c r="C33" s="89">
        <v>0</v>
      </c>
      <c r="D33" s="11"/>
      <c r="E33" s="12" t="s">
        <v>55</v>
      </c>
      <c r="F33" s="89">
        <v>0</v>
      </c>
      <c r="G33" s="89">
        <v>0</v>
      </c>
    </row>
    <row r="34" spans="1:7" x14ac:dyDescent="0.2">
      <c r="A34" s="13" t="s">
        <v>56</v>
      </c>
      <c r="B34" s="89">
        <v>0</v>
      </c>
      <c r="C34" s="89">
        <v>0</v>
      </c>
      <c r="D34" s="11"/>
      <c r="E34" s="12" t="s">
        <v>57</v>
      </c>
      <c r="F34" s="89">
        <v>0</v>
      </c>
      <c r="G34" s="89">
        <v>0</v>
      </c>
    </row>
    <row r="35" spans="1:7" ht="25.5" x14ac:dyDescent="0.2">
      <c r="A35" s="13" t="s">
        <v>58</v>
      </c>
      <c r="B35" s="89">
        <v>0</v>
      </c>
      <c r="C35" s="89">
        <v>0</v>
      </c>
      <c r="D35" s="11"/>
      <c r="E35" s="12" t="s">
        <v>59</v>
      </c>
      <c r="F35" s="89">
        <v>0</v>
      </c>
      <c r="G35" s="89">
        <v>0</v>
      </c>
    </row>
    <row r="36" spans="1:7" ht="25.5" x14ac:dyDescent="0.2">
      <c r="A36" s="13" t="s">
        <v>60</v>
      </c>
      <c r="B36" s="89">
        <v>0</v>
      </c>
      <c r="C36" s="89">
        <v>0</v>
      </c>
      <c r="D36" s="11"/>
      <c r="E36" s="12" t="s">
        <v>61</v>
      </c>
      <c r="F36" s="89">
        <v>0</v>
      </c>
      <c r="G36" s="89">
        <v>0</v>
      </c>
    </row>
    <row r="37" spans="1:7" x14ac:dyDescent="0.2">
      <c r="A37" s="13" t="s">
        <v>62</v>
      </c>
      <c r="B37" s="88">
        <v>0</v>
      </c>
      <c r="C37" s="88">
        <v>0</v>
      </c>
      <c r="D37" s="11"/>
      <c r="E37" s="12" t="s">
        <v>63</v>
      </c>
      <c r="F37" s="89">
        <v>0</v>
      </c>
      <c r="G37" s="89">
        <v>0</v>
      </c>
    </row>
    <row r="38" spans="1:7" ht="25.5" x14ac:dyDescent="0.2">
      <c r="A38" s="13" t="s">
        <v>64</v>
      </c>
      <c r="B38" s="88">
        <f>+B39+B40</f>
        <v>0</v>
      </c>
      <c r="C38" s="88">
        <f>+C39+C40</f>
        <v>0</v>
      </c>
      <c r="D38" s="11"/>
      <c r="E38" s="12" t="s">
        <v>65</v>
      </c>
      <c r="F38" s="88">
        <f>+F39+F40+F41</f>
        <v>0</v>
      </c>
      <c r="G38" s="88">
        <f>+G39+G40+G41</f>
        <v>0</v>
      </c>
    </row>
    <row r="39" spans="1:7" ht="25.5" x14ac:dyDescent="0.2">
      <c r="A39" s="13" t="s">
        <v>66</v>
      </c>
      <c r="B39" s="89">
        <v>0</v>
      </c>
      <c r="C39" s="89">
        <v>0</v>
      </c>
      <c r="D39" s="11"/>
      <c r="E39" s="12" t="s">
        <v>67</v>
      </c>
      <c r="F39" s="89">
        <v>0</v>
      </c>
      <c r="G39" s="89">
        <v>0</v>
      </c>
    </row>
    <row r="40" spans="1:7" x14ac:dyDescent="0.2">
      <c r="A40" s="13" t="s">
        <v>68</v>
      </c>
      <c r="B40" s="89">
        <v>0</v>
      </c>
      <c r="C40" s="89">
        <v>0</v>
      </c>
      <c r="D40" s="11"/>
      <c r="E40" s="12" t="s">
        <v>69</v>
      </c>
      <c r="F40" s="89">
        <v>0</v>
      </c>
      <c r="G40" s="89">
        <v>0</v>
      </c>
    </row>
    <row r="41" spans="1:7" x14ac:dyDescent="0.2">
      <c r="A41" s="13" t="s">
        <v>70</v>
      </c>
      <c r="B41" s="88">
        <f>+B42+B43+B44+B45</f>
        <v>0</v>
      </c>
      <c r="C41" s="88">
        <f>+C42+C43+C44+C45</f>
        <v>0</v>
      </c>
      <c r="D41" s="11"/>
      <c r="E41" s="12" t="s">
        <v>71</v>
      </c>
      <c r="F41" s="89">
        <v>0</v>
      </c>
      <c r="G41" s="89">
        <v>0</v>
      </c>
    </row>
    <row r="42" spans="1:7" x14ac:dyDescent="0.2">
      <c r="A42" s="13" t="s">
        <v>72</v>
      </c>
      <c r="B42" s="89">
        <v>0</v>
      </c>
      <c r="C42" s="89">
        <v>0</v>
      </c>
      <c r="D42" s="11"/>
      <c r="E42" s="12" t="s">
        <v>73</v>
      </c>
      <c r="F42" s="88">
        <f>+F43+F44+F45</f>
        <v>0</v>
      </c>
      <c r="G42" s="88">
        <f>+G43+G44+G45</f>
        <v>0</v>
      </c>
    </row>
    <row r="43" spans="1:7" x14ac:dyDescent="0.2">
      <c r="A43" s="13" t="s">
        <v>74</v>
      </c>
      <c r="B43" s="89">
        <v>0</v>
      </c>
      <c r="C43" s="89">
        <v>0</v>
      </c>
      <c r="D43" s="11"/>
      <c r="E43" s="12" t="s">
        <v>75</v>
      </c>
      <c r="F43" s="89">
        <v>0</v>
      </c>
      <c r="G43" s="89">
        <v>0</v>
      </c>
    </row>
    <row r="44" spans="1:7" ht="25.5" x14ac:dyDescent="0.2">
      <c r="A44" s="13" t="s">
        <v>76</v>
      </c>
      <c r="B44" s="89">
        <v>0</v>
      </c>
      <c r="C44" s="89">
        <v>0</v>
      </c>
      <c r="D44" s="11"/>
      <c r="E44" s="12" t="s">
        <v>77</v>
      </c>
      <c r="F44" s="89">
        <v>0</v>
      </c>
      <c r="G44" s="89">
        <v>0</v>
      </c>
    </row>
    <row r="45" spans="1:7" x14ac:dyDescent="0.2">
      <c r="A45" s="13" t="s">
        <v>78</v>
      </c>
      <c r="B45" s="89">
        <v>0</v>
      </c>
      <c r="C45" s="89">
        <v>0</v>
      </c>
      <c r="D45" s="152"/>
      <c r="E45" s="144" t="s">
        <v>79</v>
      </c>
      <c r="F45" s="89">
        <v>0</v>
      </c>
      <c r="G45" s="89">
        <v>0</v>
      </c>
    </row>
    <row r="46" spans="1:7" ht="13.5" thickBot="1" x14ac:dyDescent="0.25">
      <c r="A46" s="19"/>
      <c r="B46" s="153"/>
      <c r="C46" s="153"/>
      <c r="D46" s="16"/>
      <c r="E46" s="15"/>
      <c r="F46" s="153">
        <v>0</v>
      </c>
      <c r="G46" s="153"/>
    </row>
    <row r="47" spans="1:7" ht="25.5" x14ac:dyDescent="0.2">
      <c r="A47" s="9" t="s">
        <v>80</v>
      </c>
      <c r="B47" s="88">
        <f>+B9+B17+B25+B31+B37+B38+B41</f>
        <v>7574551.8999999994</v>
      </c>
      <c r="C47" s="88">
        <f>+C9+C17+C25+C31+C37+C38+C41</f>
        <v>9984168.4700000007</v>
      </c>
      <c r="D47" s="152"/>
      <c r="E47" s="143" t="s">
        <v>81</v>
      </c>
      <c r="F47" s="88">
        <f>+F9+F19+F23+F26+F27+F31+F38+F42</f>
        <v>961819.15</v>
      </c>
      <c r="G47" s="88">
        <f>+G9+G19+G23+G26+G27+G31+G38+G42</f>
        <v>925297.06</v>
      </c>
    </row>
    <row r="48" spans="1:7" x14ac:dyDescent="0.2">
      <c r="A48" s="9" t="s">
        <v>82</v>
      </c>
      <c r="B48" s="89"/>
      <c r="C48" s="89"/>
      <c r="D48" s="152"/>
      <c r="E48" s="143" t="s">
        <v>83</v>
      </c>
      <c r="F48" s="89"/>
      <c r="G48" s="89"/>
    </row>
    <row r="49" spans="1:7" x14ac:dyDescent="0.2">
      <c r="A49" s="13" t="s">
        <v>84</v>
      </c>
      <c r="B49" s="89">
        <v>0</v>
      </c>
      <c r="C49" s="89">
        <v>0</v>
      </c>
      <c r="D49" s="11"/>
      <c r="E49" s="12" t="s">
        <v>85</v>
      </c>
      <c r="F49" s="89">
        <v>0</v>
      </c>
      <c r="G49" s="89">
        <v>0</v>
      </c>
    </row>
    <row r="50" spans="1:7" ht="25.5" x14ac:dyDescent="0.2">
      <c r="A50" s="13" t="s">
        <v>86</v>
      </c>
      <c r="B50" s="89">
        <v>0</v>
      </c>
      <c r="C50" s="89">
        <v>0</v>
      </c>
      <c r="D50" s="11"/>
      <c r="E50" s="12" t="s">
        <v>87</v>
      </c>
      <c r="F50" s="89">
        <v>0</v>
      </c>
      <c r="G50" s="89">
        <v>0</v>
      </c>
    </row>
    <row r="51" spans="1:7" ht="25.5" x14ac:dyDescent="0.2">
      <c r="A51" s="13" t="s">
        <v>88</v>
      </c>
      <c r="B51" s="89">
        <v>6468726.3700000001</v>
      </c>
      <c r="C51" s="89">
        <v>6128726.3700000001</v>
      </c>
      <c r="D51" s="11"/>
      <c r="E51" s="12" t="s">
        <v>89</v>
      </c>
      <c r="F51" s="89">
        <v>0</v>
      </c>
      <c r="G51" s="89">
        <v>0</v>
      </c>
    </row>
    <row r="52" spans="1:7" x14ac:dyDescent="0.2">
      <c r="A52" s="13" t="s">
        <v>90</v>
      </c>
      <c r="B52" s="89">
        <v>30230095.719999999</v>
      </c>
      <c r="C52" s="89">
        <v>27683900.719999999</v>
      </c>
      <c r="D52" s="11"/>
      <c r="E52" s="12" t="s">
        <v>91</v>
      </c>
      <c r="F52" s="89">
        <v>0</v>
      </c>
      <c r="G52" s="89">
        <v>0</v>
      </c>
    </row>
    <row r="53" spans="1:7" ht="25.5" x14ac:dyDescent="0.2">
      <c r="A53" s="13" t="s">
        <v>92</v>
      </c>
      <c r="B53" s="89">
        <v>390669.6</v>
      </c>
      <c r="C53" s="89">
        <v>0</v>
      </c>
      <c r="D53" s="11"/>
      <c r="E53" s="12" t="s">
        <v>93</v>
      </c>
      <c r="F53" s="89">
        <v>0</v>
      </c>
      <c r="G53" s="89">
        <v>0</v>
      </c>
    </row>
    <row r="54" spans="1:7" ht="25.5" x14ac:dyDescent="0.2">
      <c r="A54" s="13" t="s">
        <v>94</v>
      </c>
      <c r="B54" s="89">
        <v>0</v>
      </c>
      <c r="C54" s="89">
        <v>0</v>
      </c>
      <c r="D54" s="17"/>
      <c r="E54" s="12" t="s">
        <v>95</v>
      </c>
      <c r="F54" s="89">
        <v>0</v>
      </c>
      <c r="G54" s="89">
        <v>0</v>
      </c>
    </row>
    <row r="55" spans="1:7" x14ac:dyDescent="0.2">
      <c r="A55" s="13" t="s">
        <v>96</v>
      </c>
      <c r="B55" s="89">
        <v>0</v>
      </c>
      <c r="C55" s="89">
        <v>0</v>
      </c>
      <c r="D55" s="17"/>
      <c r="E55" s="10"/>
      <c r="F55" s="89"/>
      <c r="G55" s="89"/>
    </row>
    <row r="56" spans="1:7" ht="25.5" x14ac:dyDescent="0.2">
      <c r="A56" s="13" t="s">
        <v>97</v>
      </c>
      <c r="B56" s="89">
        <v>0</v>
      </c>
      <c r="C56" s="89">
        <v>0</v>
      </c>
      <c r="D56" s="17"/>
      <c r="E56" s="10" t="s">
        <v>98</v>
      </c>
      <c r="F56" s="88">
        <f>+F49+F50+F51+F52+F53+F54</f>
        <v>0</v>
      </c>
      <c r="G56" s="88">
        <f>+G49+G50+G51+G52+G53+G54</f>
        <v>0</v>
      </c>
    </row>
    <row r="57" spans="1:7" x14ac:dyDescent="0.2">
      <c r="A57" s="13" t="s">
        <v>99</v>
      </c>
      <c r="B57" s="89">
        <v>0</v>
      </c>
      <c r="C57" s="89">
        <v>0</v>
      </c>
      <c r="D57" s="11"/>
      <c r="E57" s="18"/>
      <c r="F57" s="89"/>
      <c r="G57" s="89"/>
    </row>
    <row r="58" spans="1:7" x14ac:dyDescent="0.2">
      <c r="A58" s="13"/>
      <c r="B58" s="89"/>
      <c r="C58" s="89"/>
      <c r="D58" s="11"/>
      <c r="E58" s="10" t="s">
        <v>100</v>
      </c>
      <c r="F58" s="88">
        <f>+F47+F56</f>
        <v>961819.15</v>
      </c>
      <c r="G58" s="88">
        <f>+G47+G56</f>
        <v>925297.06</v>
      </c>
    </row>
    <row r="59" spans="1:7" ht="25.5" x14ac:dyDescent="0.2">
      <c r="A59" s="9" t="s">
        <v>101</v>
      </c>
      <c r="B59" s="88">
        <f>+B49+B50+B51+B52+B53+B54+B55+B56+B57</f>
        <v>37089491.689999998</v>
      </c>
      <c r="C59" s="88">
        <f>+C49+C50+C51+C52+C53+C54+C55+C56+C57</f>
        <v>33812627.089999996</v>
      </c>
      <c r="D59" s="11"/>
      <c r="E59" s="12"/>
      <c r="F59" s="89"/>
      <c r="G59" s="89"/>
    </row>
    <row r="60" spans="1:7" x14ac:dyDescent="0.2">
      <c r="A60" s="13"/>
      <c r="B60" s="89"/>
      <c r="C60" s="89"/>
      <c r="D60" s="17"/>
      <c r="E60" s="10" t="s">
        <v>102</v>
      </c>
      <c r="F60" s="89"/>
      <c r="G60" s="89"/>
    </row>
    <row r="61" spans="1:7" x14ac:dyDescent="0.2">
      <c r="A61" s="9" t="s">
        <v>103</v>
      </c>
      <c r="B61" s="88">
        <f>+B47+B59</f>
        <v>44664043.589999996</v>
      </c>
      <c r="C61" s="88">
        <f>+C47+C59</f>
        <v>43796795.559999995</v>
      </c>
      <c r="D61" s="11"/>
      <c r="E61" s="10"/>
      <c r="F61" s="89"/>
      <c r="G61" s="89"/>
    </row>
    <row r="62" spans="1:7" x14ac:dyDescent="0.2">
      <c r="A62" s="13"/>
      <c r="B62" s="20"/>
      <c r="C62" s="20"/>
      <c r="D62" s="11"/>
      <c r="E62" s="10" t="s">
        <v>104</v>
      </c>
      <c r="F62" s="88">
        <f>+F63+F64+F65</f>
        <v>33202242.18</v>
      </c>
      <c r="G62" s="88">
        <f>+G63+G64+G65</f>
        <v>32862242.18</v>
      </c>
    </row>
    <row r="63" spans="1:7" x14ac:dyDescent="0.2">
      <c r="A63" s="13"/>
      <c r="B63" s="20"/>
      <c r="C63" s="20"/>
      <c r="D63" s="11"/>
      <c r="E63" s="12" t="s">
        <v>105</v>
      </c>
      <c r="F63" s="89">
        <v>32862242.18</v>
      </c>
      <c r="G63" s="89">
        <v>32862242.18</v>
      </c>
    </row>
    <row r="64" spans="1:7" x14ac:dyDescent="0.2">
      <c r="A64" s="13"/>
      <c r="B64" s="20"/>
      <c r="C64" s="20"/>
      <c r="D64" s="11"/>
      <c r="E64" s="12" t="s">
        <v>106</v>
      </c>
      <c r="F64" s="89">
        <v>340000</v>
      </c>
      <c r="G64" s="89">
        <v>0</v>
      </c>
    </row>
    <row r="65" spans="1:7" x14ac:dyDescent="0.2">
      <c r="A65" s="13"/>
      <c r="B65" s="20"/>
      <c r="C65" s="20"/>
      <c r="D65" s="11"/>
      <c r="E65" s="12" t="s">
        <v>107</v>
      </c>
      <c r="F65" s="89">
        <v>0</v>
      </c>
      <c r="G65" s="89">
        <v>0</v>
      </c>
    </row>
    <row r="66" spans="1:7" x14ac:dyDescent="0.2">
      <c r="A66" s="13"/>
      <c r="B66" s="20"/>
      <c r="C66" s="20"/>
      <c r="D66" s="11"/>
      <c r="E66" s="12"/>
      <c r="F66" s="89"/>
      <c r="G66" s="89"/>
    </row>
    <row r="67" spans="1:7" ht="25.5" x14ac:dyDescent="0.2">
      <c r="A67" s="13"/>
      <c r="B67" s="20"/>
      <c r="C67" s="20"/>
      <c r="D67" s="11"/>
      <c r="E67" s="10" t="s">
        <v>108</v>
      </c>
      <c r="F67" s="88">
        <f>+F68+F69+F70+F71+F72</f>
        <v>10499982.26</v>
      </c>
      <c r="G67" s="88">
        <f>+G68+G69+G70+G71+G72</f>
        <v>10009256.640000001</v>
      </c>
    </row>
    <row r="68" spans="1:7" x14ac:dyDescent="0.2">
      <c r="A68" s="13"/>
      <c r="B68" s="20"/>
      <c r="C68" s="20"/>
      <c r="D68" s="11"/>
      <c r="E68" s="12" t="s">
        <v>109</v>
      </c>
      <c r="F68" s="89">
        <v>6252162.2599999998</v>
      </c>
      <c r="G68" s="89">
        <v>5590996</v>
      </c>
    </row>
    <row r="69" spans="1:7" x14ac:dyDescent="0.2">
      <c r="A69" s="13"/>
      <c r="B69" s="20"/>
      <c r="C69" s="20"/>
      <c r="D69" s="11"/>
      <c r="E69" s="12" t="s">
        <v>110</v>
      </c>
      <c r="F69" s="89">
        <v>4247820</v>
      </c>
      <c r="G69" s="89">
        <v>4418260.6399999997</v>
      </c>
    </row>
    <row r="70" spans="1:7" x14ac:dyDescent="0.2">
      <c r="A70" s="13"/>
      <c r="B70" s="20"/>
      <c r="C70" s="20"/>
      <c r="D70" s="11"/>
      <c r="E70" s="12" t="s">
        <v>111</v>
      </c>
      <c r="F70" s="89">
        <v>0</v>
      </c>
      <c r="G70" s="89">
        <v>0</v>
      </c>
    </row>
    <row r="71" spans="1:7" x14ac:dyDescent="0.2">
      <c r="A71" s="13"/>
      <c r="B71" s="20"/>
      <c r="C71" s="20"/>
      <c r="D71" s="11"/>
      <c r="E71" s="12" t="s">
        <v>112</v>
      </c>
      <c r="F71" s="89">
        <v>0</v>
      </c>
      <c r="G71" s="89">
        <v>0</v>
      </c>
    </row>
    <row r="72" spans="1:7" x14ac:dyDescent="0.2">
      <c r="A72" s="13"/>
      <c r="B72" s="20"/>
      <c r="C72" s="20"/>
      <c r="D72" s="11"/>
      <c r="E72" s="12" t="s">
        <v>113</v>
      </c>
      <c r="F72" s="89">
        <v>0</v>
      </c>
      <c r="G72" s="89">
        <v>0</v>
      </c>
    </row>
    <row r="73" spans="1:7" x14ac:dyDescent="0.2">
      <c r="A73" s="13"/>
      <c r="B73" s="20"/>
      <c r="C73" s="20"/>
      <c r="D73" s="11"/>
      <c r="E73" s="12"/>
      <c r="F73" s="89"/>
      <c r="G73" s="89"/>
    </row>
    <row r="74" spans="1:7" ht="25.5" x14ac:dyDescent="0.2">
      <c r="A74" s="13"/>
      <c r="B74" s="20"/>
      <c r="C74" s="20"/>
      <c r="D74" s="11"/>
      <c r="E74" s="10" t="s">
        <v>114</v>
      </c>
      <c r="F74" s="88">
        <f>+F75+F76</f>
        <v>0</v>
      </c>
      <c r="G74" s="88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9">
        <v>0</v>
      </c>
      <c r="G75" s="89">
        <v>0</v>
      </c>
    </row>
    <row r="76" spans="1:7" x14ac:dyDescent="0.2">
      <c r="A76" s="13"/>
      <c r="B76" s="20"/>
      <c r="C76" s="20"/>
      <c r="D76" s="11"/>
      <c r="E76" s="12" t="s">
        <v>116</v>
      </c>
      <c r="F76" s="89">
        <v>0</v>
      </c>
      <c r="G76" s="89">
        <v>0</v>
      </c>
    </row>
    <row r="77" spans="1:7" x14ac:dyDescent="0.2">
      <c r="A77" s="13"/>
      <c r="B77" s="20"/>
      <c r="C77" s="20"/>
      <c r="D77" s="11"/>
      <c r="E77" s="12"/>
      <c r="F77" s="89"/>
      <c r="G77" s="89"/>
    </row>
    <row r="78" spans="1:7" x14ac:dyDescent="0.2">
      <c r="A78" s="13"/>
      <c r="B78" s="20"/>
      <c r="C78" s="20"/>
      <c r="D78" s="11"/>
      <c r="E78" s="10" t="s">
        <v>117</v>
      </c>
      <c r="F78" s="88">
        <f>+F62+F67+F74</f>
        <v>43702224.439999998</v>
      </c>
      <c r="G78" s="88">
        <f>+G62+G67+G74</f>
        <v>42871498.82</v>
      </c>
    </row>
    <row r="79" spans="1:7" x14ac:dyDescent="0.2">
      <c r="A79" s="13"/>
      <c r="B79" s="20"/>
      <c r="C79" s="20"/>
      <c r="D79" s="11"/>
      <c r="E79" s="12"/>
      <c r="F79" s="89"/>
      <c r="G79" s="89"/>
    </row>
    <row r="80" spans="1:7" x14ac:dyDescent="0.2">
      <c r="A80" s="13"/>
      <c r="B80" s="20"/>
      <c r="C80" s="20"/>
      <c r="D80" s="11"/>
      <c r="E80" s="10" t="s">
        <v>118</v>
      </c>
      <c r="F80" s="88">
        <f>+F58+F78</f>
        <v>44664043.589999996</v>
      </c>
      <c r="G80" s="88">
        <f>+G58+G78</f>
        <v>43796795.880000003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7">
        <f>+B61-F80</f>
        <v>0</v>
      </c>
      <c r="J84" s="77">
        <f>+C61-G80</f>
        <v>-0.32000000774860382</v>
      </c>
    </row>
    <row r="87" spans="1:10" x14ac:dyDescent="0.2"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64" t="s">
        <v>459</v>
      </c>
      <c r="B90" s="164"/>
      <c r="C90" s="164"/>
      <c r="E90" s="164" t="s">
        <v>460</v>
      </c>
      <c r="F90" s="164"/>
      <c r="G90" s="164"/>
    </row>
    <row r="91" spans="1:10" x14ac:dyDescent="0.2">
      <c r="A91" s="164" t="s">
        <v>461</v>
      </c>
      <c r="B91" s="164"/>
      <c r="C91" s="164"/>
      <c r="E91" s="164" t="s">
        <v>462</v>
      </c>
      <c r="F91" s="164"/>
      <c r="G91" s="164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G18" sqref="G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74" t="s">
        <v>119</v>
      </c>
      <c r="B2" s="175"/>
      <c r="C2" s="175"/>
      <c r="D2" s="175"/>
      <c r="E2" s="175"/>
      <c r="F2" s="175"/>
      <c r="G2" s="175"/>
      <c r="H2" s="175"/>
      <c r="I2" s="176"/>
    </row>
    <row r="3" spans="1:9" ht="13.5" thickBot="1" x14ac:dyDescent="0.25">
      <c r="A3" s="177" t="s">
        <v>122</v>
      </c>
      <c r="B3" s="178"/>
      <c r="C3" s="178"/>
      <c r="D3" s="178"/>
      <c r="E3" s="178"/>
      <c r="F3" s="178"/>
      <c r="G3" s="178"/>
      <c r="H3" s="178"/>
      <c r="I3" s="179"/>
    </row>
    <row r="4" spans="1:9" ht="13.5" thickBot="1" x14ac:dyDescent="0.25">
      <c r="A4" s="177" t="s">
        <v>465</v>
      </c>
      <c r="B4" s="178"/>
      <c r="C4" s="178"/>
      <c r="D4" s="178"/>
      <c r="E4" s="178"/>
      <c r="F4" s="178"/>
      <c r="G4" s="178"/>
      <c r="H4" s="178"/>
      <c r="I4" s="179"/>
    </row>
    <row r="5" spans="1:9" ht="13.5" thickBot="1" x14ac:dyDescent="0.25">
      <c r="A5" s="177" t="s">
        <v>1</v>
      </c>
      <c r="B5" s="178"/>
      <c r="C5" s="178"/>
      <c r="D5" s="178"/>
      <c r="E5" s="178"/>
      <c r="F5" s="178"/>
      <c r="G5" s="178"/>
      <c r="H5" s="178"/>
      <c r="I5" s="179"/>
    </row>
    <row r="6" spans="1:9" ht="47.25" customHeight="1" x14ac:dyDescent="0.2">
      <c r="A6" s="180" t="s">
        <v>123</v>
      </c>
      <c r="B6" s="181"/>
      <c r="C6" s="182" t="s">
        <v>449</v>
      </c>
      <c r="D6" s="182" t="s">
        <v>124</v>
      </c>
      <c r="E6" s="182" t="s">
        <v>125</v>
      </c>
      <c r="F6" s="182" t="s">
        <v>126</v>
      </c>
      <c r="G6" s="3" t="s">
        <v>127</v>
      </c>
      <c r="H6" s="182" t="s">
        <v>129</v>
      </c>
      <c r="I6" s="182" t="s">
        <v>130</v>
      </c>
    </row>
    <row r="7" spans="1:9" ht="37.5" customHeight="1" thickBot="1" x14ac:dyDescent="0.25">
      <c r="A7" s="171"/>
      <c r="B7" s="173"/>
      <c r="C7" s="183"/>
      <c r="D7" s="183"/>
      <c r="E7" s="183"/>
      <c r="F7" s="183"/>
      <c r="G7" s="4" t="s">
        <v>128</v>
      </c>
      <c r="H7" s="183"/>
      <c r="I7" s="183"/>
    </row>
    <row r="8" spans="1:9" x14ac:dyDescent="0.2">
      <c r="A8" s="186"/>
      <c r="B8" s="187"/>
      <c r="C8" s="22"/>
      <c r="D8" s="22"/>
      <c r="E8" s="22"/>
      <c r="F8" s="22"/>
      <c r="G8" s="22"/>
      <c r="H8" s="22"/>
      <c r="I8" s="22"/>
    </row>
    <row r="9" spans="1:9" x14ac:dyDescent="0.2">
      <c r="A9" s="188" t="s">
        <v>131</v>
      </c>
      <c r="B9" s="189"/>
      <c r="C9" s="90">
        <f>+C10+C14</f>
        <v>0</v>
      </c>
      <c r="D9" s="90">
        <f t="shared" ref="D9:I9" si="0">+D10+D14</f>
        <v>0</v>
      </c>
      <c r="E9" s="90">
        <f t="shared" si="0"/>
        <v>0</v>
      </c>
      <c r="F9" s="90">
        <f t="shared" si="0"/>
        <v>0</v>
      </c>
      <c r="G9" s="90">
        <f t="shared" si="0"/>
        <v>0</v>
      </c>
      <c r="H9" s="90">
        <f t="shared" si="0"/>
        <v>0</v>
      </c>
      <c r="I9" s="90">
        <f t="shared" si="0"/>
        <v>0</v>
      </c>
    </row>
    <row r="10" spans="1:9" x14ac:dyDescent="0.2">
      <c r="A10" s="188" t="s">
        <v>441</v>
      </c>
      <c r="B10" s="189"/>
      <c r="C10" s="88">
        <f>+C11+C12+C13</f>
        <v>0</v>
      </c>
      <c r="D10" s="88">
        <f t="shared" ref="D10:I10" si="1">+D11+D12+D13</f>
        <v>0</v>
      </c>
      <c r="E10" s="88">
        <f t="shared" si="1"/>
        <v>0</v>
      </c>
      <c r="F10" s="88">
        <f t="shared" si="1"/>
        <v>0</v>
      </c>
      <c r="G10" s="88">
        <f t="shared" si="1"/>
        <v>0</v>
      </c>
      <c r="H10" s="88">
        <f t="shared" si="1"/>
        <v>0</v>
      </c>
      <c r="I10" s="88">
        <f t="shared" si="1"/>
        <v>0</v>
      </c>
    </row>
    <row r="11" spans="1:9" x14ac:dyDescent="0.2">
      <c r="A11" s="26"/>
      <c r="B11" s="12" t="s">
        <v>132</v>
      </c>
      <c r="C11" s="89">
        <v>0</v>
      </c>
      <c r="D11" s="89">
        <v>0</v>
      </c>
      <c r="E11" s="89">
        <v>0</v>
      </c>
      <c r="F11" s="89">
        <v>0</v>
      </c>
      <c r="G11" s="89">
        <f>+C11+D11-E11+F11</f>
        <v>0</v>
      </c>
      <c r="H11" s="89">
        <v>0</v>
      </c>
      <c r="I11" s="89">
        <v>0</v>
      </c>
    </row>
    <row r="12" spans="1:9" x14ac:dyDescent="0.2">
      <c r="A12" s="27"/>
      <c r="B12" s="12" t="s">
        <v>133</v>
      </c>
      <c r="C12" s="89">
        <v>0</v>
      </c>
      <c r="D12" s="89">
        <v>0</v>
      </c>
      <c r="E12" s="89">
        <v>0</v>
      </c>
      <c r="F12" s="89">
        <v>0</v>
      </c>
      <c r="G12" s="89">
        <f t="shared" ref="G12:G17" si="2">+C12+D12-E12+F12</f>
        <v>0</v>
      </c>
      <c r="H12" s="89">
        <v>0</v>
      </c>
      <c r="I12" s="89">
        <v>0</v>
      </c>
    </row>
    <row r="13" spans="1:9" x14ac:dyDescent="0.2">
      <c r="A13" s="27"/>
      <c r="B13" s="12" t="s">
        <v>134</v>
      </c>
      <c r="C13" s="89">
        <v>0</v>
      </c>
      <c r="D13" s="89">
        <v>0</v>
      </c>
      <c r="E13" s="89">
        <v>0</v>
      </c>
      <c r="F13" s="89">
        <v>0</v>
      </c>
      <c r="G13" s="89">
        <f t="shared" si="2"/>
        <v>0</v>
      </c>
      <c r="H13" s="89">
        <v>0</v>
      </c>
      <c r="I13" s="89">
        <v>0</v>
      </c>
    </row>
    <row r="14" spans="1:9" x14ac:dyDescent="0.2">
      <c r="A14" s="188" t="s">
        <v>442</v>
      </c>
      <c r="B14" s="189"/>
      <c r="C14" s="88">
        <f>+C15+C16+C17</f>
        <v>0</v>
      </c>
      <c r="D14" s="88">
        <f t="shared" ref="D14:I14" si="3">+D15+D16+D17</f>
        <v>0</v>
      </c>
      <c r="E14" s="88">
        <f t="shared" si="3"/>
        <v>0</v>
      </c>
      <c r="F14" s="88">
        <f t="shared" si="3"/>
        <v>0</v>
      </c>
      <c r="G14" s="88">
        <f>+G15+G16+G17</f>
        <v>0</v>
      </c>
      <c r="H14" s="88">
        <f t="shared" si="3"/>
        <v>0</v>
      </c>
      <c r="I14" s="88">
        <f t="shared" si="3"/>
        <v>0</v>
      </c>
    </row>
    <row r="15" spans="1:9" x14ac:dyDescent="0.2">
      <c r="A15" s="26"/>
      <c r="B15" s="12" t="s">
        <v>135</v>
      </c>
      <c r="C15" s="89">
        <v>0</v>
      </c>
      <c r="D15" s="89">
        <v>0</v>
      </c>
      <c r="E15" s="89">
        <v>0</v>
      </c>
      <c r="F15" s="89">
        <v>0</v>
      </c>
      <c r="G15" s="89">
        <f t="shared" si="2"/>
        <v>0</v>
      </c>
      <c r="H15" s="89">
        <v>0</v>
      </c>
      <c r="I15" s="89">
        <v>0</v>
      </c>
    </row>
    <row r="16" spans="1:9" x14ac:dyDescent="0.2">
      <c r="A16" s="27"/>
      <c r="B16" s="12" t="s">
        <v>136</v>
      </c>
      <c r="C16" s="89">
        <v>0</v>
      </c>
      <c r="D16" s="89">
        <v>0</v>
      </c>
      <c r="E16" s="89">
        <v>0</v>
      </c>
      <c r="F16" s="89">
        <v>0</v>
      </c>
      <c r="G16" s="89">
        <f t="shared" si="2"/>
        <v>0</v>
      </c>
      <c r="H16" s="89">
        <v>0</v>
      </c>
      <c r="I16" s="89">
        <v>0</v>
      </c>
    </row>
    <row r="17" spans="1:11" x14ac:dyDescent="0.2">
      <c r="A17" s="27"/>
      <c r="B17" s="12" t="s">
        <v>137</v>
      </c>
      <c r="C17" s="89">
        <v>0</v>
      </c>
      <c r="D17" s="89">
        <v>0</v>
      </c>
      <c r="E17" s="89">
        <v>0</v>
      </c>
      <c r="F17" s="89">
        <v>0</v>
      </c>
      <c r="G17" s="89">
        <f t="shared" si="2"/>
        <v>0</v>
      </c>
      <c r="H17" s="89">
        <v>0</v>
      </c>
      <c r="I17" s="89">
        <v>0</v>
      </c>
    </row>
    <row r="18" spans="1:11" x14ac:dyDescent="0.2">
      <c r="A18" s="188" t="s">
        <v>138</v>
      </c>
      <c r="B18" s="189"/>
      <c r="C18" s="88">
        <f>+'1.ESFD'!G9</f>
        <v>925297.06</v>
      </c>
      <c r="D18" s="91">
        <v>0</v>
      </c>
      <c r="E18" s="91">
        <v>0</v>
      </c>
      <c r="F18" s="91">
        <v>0</v>
      </c>
      <c r="G18" s="88">
        <f>+'1.ESFD'!F9</f>
        <v>961819.15</v>
      </c>
      <c r="H18" s="91">
        <v>0</v>
      </c>
      <c r="I18" s="91">
        <v>0</v>
      </c>
    </row>
    <row r="19" spans="1:11" x14ac:dyDescent="0.2">
      <c r="A19" s="27"/>
      <c r="B19" s="12"/>
      <c r="C19" s="89"/>
      <c r="D19" s="89"/>
      <c r="E19" s="89"/>
      <c r="F19" s="89"/>
      <c r="G19" s="89"/>
      <c r="H19" s="89"/>
      <c r="I19" s="89"/>
      <c r="K19" s="35"/>
    </row>
    <row r="20" spans="1:11" ht="32.25" customHeight="1" x14ac:dyDescent="0.2">
      <c r="A20" s="188" t="s">
        <v>139</v>
      </c>
      <c r="B20" s="189"/>
      <c r="C20" s="88">
        <f>+C9+C18</f>
        <v>925297.06</v>
      </c>
      <c r="D20" s="88">
        <f t="shared" ref="D20:I20" si="4">+D9+D18</f>
        <v>0</v>
      </c>
      <c r="E20" s="88">
        <f t="shared" si="4"/>
        <v>0</v>
      </c>
      <c r="F20" s="88">
        <f t="shared" si="4"/>
        <v>0</v>
      </c>
      <c r="G20" s="88">
        <f>+G9+G18</f>
        <v>961819.15</v>
      </c>
      <c r="H20" s="88">
        <f t="shared" si="4"/>
        <v>0</v>
      </c>
      <c r="I20" s="88">
        <f t="shared" si="4"/>
        <v>0</v>
      </c>
    </row>
    <row r="21" spans="1:11" x14ac:dyDescent="0.2">
      <c r="A21" s="188"/>
      <c r="B21" s="189"/>
      <c r="C21" s="88"/>
      <c r="D21" s="88"/>
      <c r="E21" s="88"/>
      <c r="F21" s="88"/>
      <c r="G21" s="88"/>
      <c r="H21" s="88"/>
      <c r="I21" s="88"/>
    </row>
    <row r="22" spans="1:11" ht="16.5" customHeight="1" x14ac:dyDescent="0.2">
      <c r="A22" s="188" t="s">
        <v>155</v>
      </c>
      <c r="B22" s="189"/>
      <c r="C22" s="88">
        <f>+C23+C24+C25</f>
        <v>0</v>
      </c>
      <c r="D22" s="88">
        <f t="shared" ref="D22:I22" si="5">+D23+D24+D25</f>
        <v>0</v>
      </c>
      <c r="E22" s="88">
        <f t="shared" si="5"/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</row>
    <row r="23" spans="1:11" x14ac:dyDescent="0.2">
      <c r="A23" s="190" t="s">
        <v>443</v>
      </c>
      <c r="B23" s="191"/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</row>
    <row r="24" spans="1:11" x14ac:dyDescent="0.2">
      <c r="A24" s="190" t="s">
        <v>444</v>
      </c>
      <c r="B24" s="191"/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</row>
    <row r="25" spans="1:11" x14ac:dyDescent="0.2">
      <c r="A25" s="190" t="s">
        <v>445</v>
      </c>
      <c r="B25" s="191"/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</row>
    <row r="26" spans="1:11" x14ac:dyDescent="0.2">
      <c r="A26" s="184"/>
      <c r="B26" s="185"/>
      <c r="C26" s="90"/>
      <c r="D26" s="90"/>
      <c r="E26" s="90"/>
      <c r="F26" s="90"/>
      <c r="G26" s="90"/>
      <c r="H26" s="90"/>
      <c r="I26" s="90"/>
    </row>
    <row r="27" spans="1:11" ht="37.5" customHeight="1" x14ac:dyDescent="0.2">
      <c r="A27" s="188" t="s">
        <v>156</v>
      </c>
      <c r="B27" s="189"/>
      <c r="C27" s="90">
        <f>+C28+C29+C30</f>
        <v>0</v>
      </c>
      <c r="D27" s="90">
        <f t="shared" ref="D27:I27" si="6">+D28+D29+D30</f>
        <v>0</v>
      </c>
      <c r="E27" s="90">
        <f t="shared" si="6"/>
        <v>0</v>
      </c>
      <c r="F27" s="90">
        <f t="shared" si="6"/>
        <v>0</v>
      </c>
      <c r="G27" s="90">
        <f t="shared" si="6"/>
        <v>0</v>
      </c>
      <c r="H27" s="90">
        <f t="shared" si="6"/>
        <v>0</v>
      </c>
      <c r="I27" s="90">
        <f t="shared" si="6"/>
        <v>0</v>
      </c>
    </row>
    <row r="28" spans="1:11" x14ac:dyDescent="0.2">
      <c r="A28" s="190" t="s">
        <v>140</v>
      </c>
      <c r="B28" s="191"/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</row>
    <row r="29" spans="1:11" x14ac:dyDescent="0.2">
      <c r="A29" s="190" t="s">
        <v>141</v>
      </c>
      <c r="B29" s="191"/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</row>
    <row r="30" spans="1:11" x14ac:dyDescent="0.2">
      <c r="A30" s="190" t="s">
        <v>142</v>
      </c>
      <c r="B30" s="191"/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</row>
    <row r="31" spans="1:11" ht="13.5" thickBot="1" x14ac:dyDescent="0.25">
      <c r="A31" s="193"/>
      <c r="B31" s="194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2" t="s">
        <v>153</v>
      </c>
      <c r="C33" s="192"/>
      <c r="D33" s="192"/>
      <c r="E33" s="192"/>
      <c r="F33" s="192"/>
      <c r="G33" s="192"/>
      <c r="H33" s="192"/>
      <c r="I33" s="192"/>
    </row>
    <row r="34" spans="1:9" ht="25.5" customHeight="1" x14ac:dyDescent="0.2">
      <c r="A34" s="31">
        <v>2</v>
      </c>
      <c r="B34" s="192" t="s">
        <v>154</v>
      </c>
      <c r="C34" s="192"/>
      <c r="D34" s="192"/>
      <c r="E34" s="192"/>
      <c r="F34" s="192"/>
      <c r="G34" s="192"/>
      <c r="H34" s="192"/>
      <c r="I34" s="192"/>
    </row>
    <row r="37" spans="1:9" ht="13.5" thickBot="1" x14ac:dyDescent="0.25"/>
    <row r="38" spans="1:9" ht="20.100000000000001" customHeight="1" x14ac:dyDescent="0.2">
      <c r="A38" s="165" t="s">
        <v>143</v>
      </c>
      <c r="B38" s="167"/>
      <c r="C38" s="28" t="s">
        <v>144</v>
      </c>
      <c r="D38" s="132" t="s">
        <v>146</v>
      </c>
      <c r="E38" s="132" t="s">
        <v>149</v>
      </c>
      <c r="F38" s="182" t="s">
        <v>151</v>
      </c>
      <c r="G38" s="182" t="s">
        <v>450</v>
      </c>
    </row>
    <row r="39" spans="1:9" ht="20.100000000000001" customHeight="1" x14ac:dyDescent="0.2">
      <c r="A39" s="203"/>
      <c r="B39" s="204"/>
      <c r="C39" s="3" t="s">
        <v>145</v>
      </c>
      <c r="D39" s="130" t="s">
        <v>147</v>
      </c>
      <c r="E39" s="130" t="s">
        <v>150</v>
      </c>
      <c r="F39" s="195"/>
      <c r="G39" s="195"/>
    </row>
    <row r="40" spans="1:9" ht="20.100000000000001" customHeight="1" thickBot="1" x14ac:dyDescent="0.25">
      <c r="A40" s="205"/>
      <c r="B40" s="206"/>
      <c r="C40" s="29"/>
      <c r="D40" s="131" t="s">
        <v>148</v>
      </c>
      <c r="E40" s="29"/>
      <c r="F40" s="183"/>
      <c r="G40" s="183"/>
    </row>
    <row r="41" spans="1:9" ht="25.5" customHeight="1" x14ac:dyDescent="0.2">
      <c r="A41" s="197" t="s">
        <v>152</v>
      </c>
      <c r="B41" s="198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99" t="s">
        <v>446</v>
      </c>
      <c r="B42" s="200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99" t="s">
        <v>447</v>
      </c>
      <c r="B43" s="200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01" t="s">
        <v>448</v>
      </c>
      <c r="B44" s="202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96" t="s">
        <v>459</v>
      </c>
      <c r="C50" s="196"/>
      <c r="D50" s="196"/>
      <c r="E50" s="196" t="s">
        <v>460</v>
      </c>
      <c r="F50" s="196"/>
      <c r="G50" s="196"/>
      <c r="H50" s="196"/>
    </row>
    <row r="51" spans="2:8" x14ac:dyDescent="0.2">
      <c r="B51" s="196" t="s">
        <v>461</v>
      </c>
      <c r="C51" s="196"/>
      <c r="D51" s="196"/>
      <c r="E51" s="196" t="s">
        <v>462</v>
      </c>
      <c r="F51" s="196"/>
      <c r="G51" s="196"/>
      <c r="H51" s="196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74" t="s">
        <v>119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2" ht="15.75" thickBot="1" x14ac:dyDescent="0.3">
      <c r="A3" s="177" t="s">
        <v>157</v>
      </c>
      <c r="B3" s="178"/>
      <c r="C3" s="178"/>
      <c r="D3" s="178"/>
      <c r="E3" s="178"/>
      <c r="F3" s="178"/>
      <c r="G3" s="178"/>
      <c r="H3" s="178"/>
      <c r="I3" s="178"/>
      <c r="J3" s="178"/>
      <c r="K3" s="179"/>
    </row>
    <row r="4" spans="1:12" ht="15.75" thickBot="1" x14ac:dyDescent="0.3">
      <c r="A4" s="177" t="s">
        <v>466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</row>
    <row r="5" spans="1:12" ht="15.75" thickBot="1" x14ac:dyDescent="0.3">
      <c r="A5" s="177" t="s">
        <v>1</v>
      </c>
      <c r="B5" s="178"/>
      <c r="C5" s="178"/>
      <c r="D5" s="178"/>
      <c r="E5" s="178"/>
      <c r="F5" s="178"/>
      <c r="G5" s="178"/>
      <c r="H5" s="178"/>
      <c r="I5" s="178"/>
      <c r="J5" s="178"/>
      <c r="K5" s="179"/>
    </row>
    <row r="6" spans="1:12" ht="90" thickBot="1" x14ac:dyDescent="0.3">
      <c r="A6" s="37" t="s">
        <v>158</v>
      </c>
      <c r="B6" s="4" t="s">
        <v>159</v>
      </c>
      <c r="C6" s="4" t="s">
        <v>160</v>
      </c>
      <c r="D6" s="4" t="s">
        <v>161</v>
      </c>
      <c r="E6" s="4" t="s">
        <v>162</v>
      </c>
      <c r="F6" s="4" t="s">
        <v>163</v>
      </c>
      <c r="G6" s="4" t="s">
        <v>164</v>
      </c>
      <c r="H6" s="4" t="s">
        <v>165</v>
      </c>
      <c r="I6" s="4" t="s">
        <v>177</v>
      </c>
      <c r="J6" s="4" t="s">
        <v>178</v>
      </c>
      <c r="K6" s="4" t="s">
        <v>179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166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167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168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169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170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171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172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173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174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175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176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07" t="s">
        <v>459</v>
      </c>
      <c r="B27" s="207"/>
      <c r="C27" s="207"/>
      <c r="D27" s="207"/>
      <c r="E27" s="207"/>
      <c r="G27" s="207" t="s">
        <v>460</v>
      </c>
      <c r="H27" s="207"/>
      <c r="I27" s="207"/>
      <c r="J27" s="207"/>
      <c r="K27" s="207"/>
    </row>
    <row r="28" spans="1:12" x14ac:dyDescent="0.25">
      <c r="A28" s="207" t="s">
        <v>461</v>
      </c>
      <c r="B28" s="207"/>
      <c r="C28" s="207"/>
      <c r="D28" s="207"/>
      <c r="E28" s="207"/>
      <c r="G28" s="207" t="s">
        <v>462</v>
      </c>
      <c r="H28" s="207"/>
      <c r="I28" s="207"/>
      <c r="J28" s="207"/>
      <c r="K28" s="207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opLeftCell="A70" workbookViewId="0">
      <selection activeCell="D17" sqref="D17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5" ht="15.75" thickBot="1" x14ac:dyDescent="0.3"/>
    <row r="2" spans="1:5" x14ac:dyDescent="0.25">
      <c r="A2" s="165" t="s">
        <v>119</v>
      </c>
      <c r="B2" s="166"/>
      <c r="C2" s="166"/>
      <c r="D2" s="166"/>
      <c r="E2" s="167"/>
    </row>
    <row r="3" spans="1:5" x14ac:dyDescent="0.25">
      <c r="A3" s="203" t="s">
        <v>180</v>
      </c>
      <c r="B3" s="222"/>
      <c r="C3" s="222"/>
      <c r="D3" s="222"/>
      <c r="E3" s="204"/>
    </row>
    <row r="4" spans="1:5" x14ac:dyDescent="0.25">
      <c r="A4" s="203" t="s">
        <v>465</v>
      </c>
      <c r="B4" s="222"/>
      <c r="C4" s="222"/>
      <c r="D4" s="222"/>
      <c r="E4" s="204"/>
    </row>
    <row r="5" spans="1:5" ht="15.75" thickBot="1" x14ac:dyDescent="0.3">
      <c r="A5" s="205" t="s">
        <v>1</v>
      </c>
      <c r="B5" s="223"/>
      <c r="C5" s="223"/>
      <c r="D5" s="223"/>
      <c r="E5" s="206"/>
    </row>
    <row r="6" spans="1:5" ht="15.75" thickBot="1" x14ac:dyDescent="0.3">
      <c r="A6" s="42"/>
      <c r="B6" s="25"/>
      <c r="C6" s="25"/>
      <c r="D6" s="25"/>
      <c r="E6" s="25"/>
    </row>
    <row r="7" spans="1:5" x14ac:dyDescent="0.25">
      <c r="A7" s="210" t="s">
        <v>181</v>
      </c>
      <c r="B7" s="211"/>
      <c r="C7" s="28" t="s">
        <v>182</v>
      </c>
      <c r="D7" s="182" t="s">
        <v>184</v>
      </c>
      <c r="E7" s="28" t="s">
        <v>185</v>
      </c>
    </row>
    <row r="8" spans="1:5" ht="15.75" thickBot="1" x14ac:dyDescent="0.3">
      <c r="A8" s="212"/>
      <c r="B8" s="213"/>
      <c r="C8" s="4" t="s">
        <v>183</v>
      </c>
      <c r="D8" s="183"/>
      <c r="E8" s="4" t="s">
        <v>186</v>
      </c>
    </row>
    <row r="9" spans="1:5" x14ac:dyDescent="0.25">
      <c r="A9" s="43"/>
      <c r="B9" s="44"/>
      <c r="C9" s="44"/>
      <c r="D9" s="44"/>
      <c r="E9" s="44"/>
    </row>
    <row r="10" spans="1:5" x14ac:dyDescent="0.25">
      <c r="A10" s="43"/>
      <c r="B10" s="45" t="s">
        <v>187</v>
      </c>
      <c r="C10" s="92">
        <f>+C11+C12+C13</f>
        <v>53889847</v>
      </c>
      <c r="D10" s="92">
        <f t="shared" ref="D10:E10" si="0">+D11+D12+D13</f>
        <v>56035639.129999995</v>
      </c>
      <c r="E10" s="92">
        <f t="shared" si="0"/>
        <v>56035639.129999995</v>
      </c>
    </row>
    <row r="11" spans="1:5" x14ac:dyDescent="0.25">
      <c r="A11" s="43"/>
      <c r="B11" s="46" t="s">
        <v>188</v>
      </c>
      <c r="C11" s="93">
        <f>+'5. EAID'!D44</f>
        <v>14380695</v>
      </c>
      <c r="D11" s="93">
        <f>+'5. EAID'!G44</f>
        <v>14760506.549999999</v>
      </c>
      <c r="E11" s="93">
        <f>+'5. EAID'!H44</f>
        <v>14760506.549999999</v>
      </c>
    </row>
    <row r="12" spans="1:5" x14ac:dyDescent="0.25">
      <c r="A12" s="43"/>
      <c r="B12" s="46" t="s">
        <v>189</v>
      </c>
      <c r="C12" s="93">
        <f>+'5. EAID'!D69</f>
        <v>39509152</v>
      </c>
      <c r="D12" s="93">
        <f>+'5. EAID'!G69</f>
        <v>41275132.579999998</v>
      </c>
      <c r="E12" s="93">
        <f>+'5. EAID'!H69</f>
        <v>41275132.579999998</v>
      </c>
    </row>
    <row r="13" spans="1:5" x14ac:dyDescent="0.25">
      <c r="A13" s="43"/>
      <c r="B13" s="46" t="s">
        <v>190</v>
      </c>
      <c r="C13" s="93">
        <f>+'5. EAID'!D71</f>
        <v>0</v>
      </c>
      <c r="D13" s="93">
        <f>+'5. EAID'!G71</f>
        <v>0</v>
      </c>
      <c r="E13" s="93">
        <f>+'5. EAID'!H71</f>
        <v>0</v>
      </c>
    </row>
    <row r="14" spans="1:5" x14ac:dyDescent="0.25">
      <c r="A14" s="43"/>
      <c r="B14" s="44"/>
      <c r="C14" s="93"/>
      <c r="D14" s="93"/>
      <c r="E14" s="93"/>
    </row>
    <row r="15" spans="1:5" x14ac:dyDescent="0.25">
      <c r="A15" s="47"/>
      <c r="B15" s="45" t="s">
        <v>222</v>
      </c>
      <c r="C15" s="92">
        <f>+C16+C17</f>
        <v>53889847</v>
      </c>
      <c r="D15" s="92">
        <f t="shared" ref="D15:E15" si="1">+D16+D17</f>
        <v>50147601.709999993</v>
      </c>
      <c r="E15" s="92">
        <f t="shared" si="1"/>
        <v>50147601.709999993</v>
      </c>
    </row>
    <row r="16" spans="1:5" x14ac:dyDescent="0.25">
      <c r="A16" s="43"/>
      <c r="B16" s="46" t="s">
        <v>191</v>
      </c>
      <c r="C16" s="93">
        <f>+'6a. EAEPED'!C8</f>
        <v>14380695</v>
      </c>
      <c r="D16" s="93">
        <f>+'6a. EAEPED'!F8</f>
        <v>13527196.329999998</v>
      </c>
      <c r="E16" s="93">
        <f>+'6a. EAEPED'!G8</f>
        <v>13527196.329999998</v>
      </c>
    </row>
    <row r="17" spans="1:5" x14ac:dyDescent="0.25">
      <c r="A17" s="43"/>
      <c r="B17" s="46" t="s">
        <v>192</v>
      </c>
      <c r="C17" s="93">
        <f>+'6a. EAEPED'!C83</f>
        <v>39509152</v>
      </c>
      <c r="D17" s="93">
        <f>+'6a. EAEPED'!F83</f>
        <v>36620405.379999995</v>
      </c>
      <c r="E17" s="93">
        <f>+'6a. EAEPED'!G83</f>
        <v>36620405.379999995</v>
      </c>
    </row>
    <row r="18" spans="1:5" x14ac:dyDescent="0.25">
      <c r="A18" s="43"/>
      <c r="B18" s="44"/>
      <c r="C18" s="93"/>
      <c r="D18" s="93"/>
      <c r="E18" s="93"/>
    </row>
    <row r="19" spans="1:5" x14ac:dyDescent="0.25">
      <c r="A19" s="43"/>
      <c r="B19" s="45" t="s">
        <v>193</v>
      </c>
      <c r="C19" s="94">
        <f>+C20+C21</f>
        <v>4739840.8599999994</v>
      </c>
      <c r="D19" s="92">
        <f>+D20+D21</f>
        <v>4705233</v>
      </c>
      <c r="E19" s="92">
        <f>+E20+E21</f>
        <v>4705233</v>
      </c>
    </row>
    <row r="20" spans="1:5" x14ac:dyDescent="0.25">
      <c r="A20" s="43"/>
      <c r="B20" s="46" t="s">
        <v>194</v>
      </c>
      <c r="C20" s="95">
        <v>832496</v>
      </c>
      <c r="D20" s="93">
        <v>832496</v>
      </c>
      <c r="E20" s="93">
        <v>832496</v>
      </c>
    </row>
    <row r="21" spans="1:5" x14ac:dyDescent="0.25">
      <c r="A21" s="43"/>
      <c r="B21" s="46" t="s">
        <v>195</v>
      </c>
      <c r="C21" s="95">
        <f>3872737+34607.86</f>
        <v>3907344.86</v>
      </c>
      <c r="D21" s="93">
        <v>3872737</v>
      </c>
      <c r="E21" s="93">
        <v>3872737</v>
      </c>
    </row>
    <row r="22" spans="1:5" x14ac:dyDescent="0.25">
      <c r="A22" s="43"/>
      <c r="B22" s="44"/>
      <c r="C22" s="93"/>
      <c r="D22" s="93"/>
      <c r="E22" s="93"/>
    </row>
    <row r="23" spans="1:5" x14ac:dyDescent="0.25">
      <c r="A23" s="43"/>
      <c r="B23" s="45" t="s">
        <v>196</v>
      </c>
      <c r="C23" s="93">
        <f>+C10-C15+C19</f>
        <v>4739840.8599999994</v>
      </c>
      <c r="D23" s="93">
        <f t="shared" ref="D23:E23" si="2">+D10-D15+D19</f>
        <v>10593270.420000002</v>
      </c>
      <c r="E23" s="93">
        <f t="shared" si="2"/>
        <v>10593270.420000002</v>
      </c>
    </row>
    <row r="24" spans="1:5" x14ac:dyDescent="0.25">
      <c r="A24" s="43"/>
      <c r="B24" s="45" t="s">
        <v>197</v>
      </c>
      <c r="C24" s="93">
        <f>+C23-C13</f>
        <v>4739840.8599999994</v>
      </c>
      <c r="D24" s="93">
        <f>+D23-D13</f>
        <v>10593270.420000002</v>
      </c>
      <c r="E24" s="93">
        <f t="shared" ref="E24" si="3">+E23-E13</f>
        <v>10593270.420000002</v>
      </c>
    </row>
    <row r="25" spans="1:5" x14ac:dyDescent="0.25">
      <c r="A25" s="43"/>
      <c r="B25" s="45" t="s">
        <v>198</v>
      </c>
      <c r="C25" s="93">
        <f>+C24-C19</f>
        <v>0</v>
      </c>
      <c r="D25" s="93">
        <f>+D24-D19</f>
        <v>5888037.4200000018</v>
      </c>
      <c r="E25" s="93">
        <f t="shared" ref="E25" si="4">+E24-E19</f>
        <v>5888037.4200000018</v>
      </c>
    </row>
    <row r="26" spans="1:5" ht="15.75" thickBot="1" x14ac:dyDescent="0.3">
      <c r="A26" s="48"/>
      <c r="B26" s="49"/>
      <c r="C26" s="49"/>
      <c r="D26" s="49"/>
      <c r="E26" s="49"/>
    </row>
    <row r="27" spans="1:5" ht="15.75" thickBot="1" x14ac:dyDescent="0.3">
      <c r="A27" s="42"/>
      <c r="B27" s="25"/>
      <c r="C27" s="25"/>
      <c r="D27" s="25"/>
      <c r="E27" s="25"/>
    </row>
    <row r="28" spans="1:5" ht="15.75" thickBot="1" x14ac:dyDescent="0.3">
      <c r="A28" s="226" t="s">
        <v>199</v>
      </c>
      <c r="B28" s="227"/>
      <c r="C28" s="50" t="s">
        <v>200</v>
      </c>
      <c r="D28" s="50" t="s">
        <v>184</v>
      </c>
      <c r="E28" s="50" t="s">
        <v>201</v>
      </c>
    </row>
    <row r="29" spans="1:5" x14ac:dyDescent="0.25">
      <c r="A29" s="43"/>
      <c r="B29" s="44"/>
      <c r="C29" s="44"/>
      <c r="D29" s="44"/>
      <c r="E29" s="44"/>
    </row>
    <row r="30" spans="1:5" x14ac:dyDescent="0.25">
      <c r="A30" s="47"/>
      <c r="B30" s="45" t="s">
        <v>202</v>
      </c>
      <c r="C30" s="92">
        <f>+C31+C32</f>
        <v>0</v>
      </c>
      <c r="D30" s="92">
        <f t="shared" ref="D30:E30" si="5">+D31+D32</f>
        <v>0</v>
      </c>
      <c r="E30" s="92">
        <f t="shared" si="5"/>
        <v>0</v>
      </c>
    </row>
    <row r="31" spans="1:5" x14ac:dyDescent="0.25">
      <c r="A31" s="43"/>
      <c r="B31" s="51" t="s">
        <v>203</v>
      </c>
      <c r="C31" s="93">
        <v>0</v>
      </c>
      <c r="D31" s="93">
        <v>0</v>
      </c>
      <c r="E31" s="93">
        <v>0</v>
      </c>
    </row>
    <row r="32" spans="1:5" x14ac:dyDescent="0.25">
      <c r="A32" s="43"/>
      <c r="B32" s="51" t="s">
        <v>204</v>
      </c>
      <c r="C32" s="93">
        <v>0</v>
      </c>
      <c r="D32" s="93">
        <v>0</v>
      </c>
      <c r="E32" s="93">
        <v>0</v>
      </c>
    </row>
    <row r="33" spans="1:5" x14ac:dyDescent="0.25">
      <c r="A33" s="43"/>
      <c r="B33" s="44"/>
      <c r="C33" s="93"/>
      <c r="D33" s="93"/>
      <c r="E33" s="93"/>
    </row>
    <row r="34" spans="1:5" x14ac:dyDescent="0.25">
      <c r="A34" s="47"/>
      <c r="B34" s="45" t="s">
        <v>205</v>
      </c>
      <c r="C34" s="92">
        <f>+C25+C30</f>
        <v>0</v>
      </c>
      <c r="D34" s="92">
        <f t="shared" ref="D34:E34" si="6">+D25+D30</f>
        <v>5888037.4200000018</v>
      </c>
      <c r="E34" s="92">
        <f t="shared" si="6"/>
        <v>5888037.4200000018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10" t="s">
        <v>199</v>
      </c>
      <c r="B37" s="211"/>
      <c r="C37" s="208" t="s">
        <v>206</v>
      </c>
      <c r="D37" s="208" t="s">
        <v>184</v>
      </c>
      <c r="E37" s="2" t="s">
        <v>185</v>
      </c>
    </row>
    <row r="38" spans="1:5" ht="15.75" thickBot="1" x14ac:dyDescent="0.3">
      <c r="A38" s="212"/>
      <c r="B38" s="213"/>
      <c r="C38" s="209"/>
      <c r="D38" s="209"/>
      <c r="E38" s="52" t="s">
        <v>201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207</v>
      </c>
      <c r="C40" s="58">
        <f>+C41+C42</f>
        <v>0</v>
      </c>
      <c r="D40" s="58">
        <f t="shared" ref="D40:E40" si="7">+D41+D42</f>
        <v>0</v>
      </c>
      <c r="E40" s="58">
        <f t="shared" si="7"/>
        <v>0</v>
      </c>
    </row>
    <row r="41" spans="1:5" x14ac:dyDescent="0.25">
      <c r="A41" s="53"/>
      <c r="B41" s="57" t="s">
        <v>208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209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210</v>
      </c>
      <c r="C43" s="58">
        <f>+C44+C45</f>
        <v>0</v>
      </c>
      <c r="D43" s="58">
        <f t="shared" ref="D43:E43" si="8">+D44+D45</f>
        <v>0</v>
      </c>
      <c r="E43" s="58">
        <f t="shared" si="8"/>
        <v>0</v>
      </c>
    </row>
    <row r="44" spans="1:5" x14ac:dyDescent="0.25">
      <c r="A44" s="53"/>
      <c r="B44" s="57" t="s">
        <v>211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212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16"/>
      <c r="B47" s="218" t="s">
        <v>213</v>
      </c>
      <c r="C47" s="224">
        <f>+C40-C43</f>
        <v>0</v>
      </c>
      <c r="D47" s="224">
        <f t="shared" ref="D47:E47" si="9">+D40-D43</f>
        <v>0</v>
      </c>
      <c r="E47" s="224">
        <f t="shared" si="9"/>
        <v>0</v>
      </c>
    </row>
    <row r="48" spans="1:5" ht="15.75" thickBot="1" x14ac:dyDescent="0.3">
      <c r="A48" s="217"/>
      <c r="B48" s="219"/>
      <c r="C48" s="225"/>
      <c r="D48" s="225"/>
      <c r="E48" s="225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10" t="s">
        <v>199</v>
      </c>
      <c r="B50" s="211"/>
      <c r="C50" s="2" t="s">
        <v>182</v>
      </c>
      <c r="D50" s="208" t="s">
        <v>184</v>
      </c>
      <c r="E50" s="2" t="s">
        <v>185</v>
      </c>
    </row>
    <row r="51" spans="1:5" ht="15.75" thickBot="1" x14ac:dyDescent="0.3">
      <c r="A51" s="212"/>
      <c r="B51" s="213"/>
      <c r="C51" s="52" t="s">
        <v>200</v>
      </c>
      <c r="D51" s="209"/>
      <c r="E51" s="52" t="s">
        <v>201</v>
      </c>
    </row>
    <row r="52" spans="1:5" x14ac:dyDescent="0.25">
      <c r="A52" s="214"/>
      <c r="B52" s="215"/>
      <c r="C52" s="54"/>
      <c r="D52" s="54"/>
      <c r="E52" s="54"/>
    </row>
    <row r="53" spans="1:5" x14ac:dyDescent="0.25">
      <c r="A53" s="53"/>
      <c r="B53" s="54" t="s">
        <v>214</v>
      </c>
      <c r="C53" s="96">
        <f>+C11</f>
        <v>14380695</v>
      </c>
      <c r="D53" s="96">
        <f>+D11</f>
        <v>14760506.549999999</v>
      </c>
      <c r="E53" s="96">
        <f>+E11</f>
        <v>14760506.549999999</v>
      </c>
    </row>
    <row r="54" spans="1:5" x14ac:dyDescent="0.25">
      <c r="A54" s="53"/>
      <c r="B54" s="54" t="s">
        <v>215</v>
      </c>
      <c r="C54" s="97">
        <f>+C55-C56</f>
        <v>0</v>
      </c>
      <c r="D54" s="97">
        <f t="shared" ref="D54:E54" si="10">+D55-D56</f>
        <v>0</v>
      </c>
      <c r="E54" s="97">
        <f t="shared" si="10"/>
        <v>0</v>
      </c>
    </row>
    <row r="55" spans="1:5" x14ac:dyDescent="0.25">
      <c r="A55" s="53"/>
      <c r="B55" s="57" t="s">
        <v>208</v>
      </c>
      <c r="C55" s="96">
        <v>0</v>
      </c>
      <c r="D55" s="96">
        <v>0</v>
      </c>
      <c r="E55" s="96">
        <v>0</v>
      </c>
    </row>
    <row r="56" spans="1:5" x14ac:dyDescent="0.25">
      <c r="A56" s="53"/>
      <c r="B56" s="57" t="s">
        <v>211</v>
      </c>
      <c r="C56" s="96">
        <v>0</v>
      </c>
      <c r="D56" s="96">
        <v>0</v>
      </c>
      <c r="E56" s="96">
        <v>0</v>
      </c>
    </row>
    <row r="57" spans="1:5" x14ac:dyDescent="0.25">
      <c r="A57" s="53"/>
      <c r="B57" s="54"/>
      <c r="C57" s="96"/>
      <c r="D57" s="96"/>
      <c r="E57" s="96"/>
    </row>
    <row r="58" spans="1:5" x14ac:dyDescent="0.25">
      <c r="A58" s="53"/>
      <c r="B58" s="54" t="s">
        <v>191</v>
      </c>
      <c r="C58" s="96">
        <f>+C16</f>
        <v>14380695</v>
      </c>
      <c r="D58" s="96">
        <f>+D16</f>
        <v>13527196.329999998</v>
      </c>
      <c r="E58" s="96">
        <f>+E16</f>
        <v>13527196.329999998</v>
      </c>
    </row>
    <row r="59" spans="1:5" x14ac:dyDescent="0.25">
      <c r="A59" s="53"/>
      <c r="B59" s="54"/>
      <c r="C59" s="96"/>
      <c r="D59" s="96"/>
      <c r="E59" s="96"/>
    </row>
    <row r="60" spans="1:5" x14ac:dyDescent="0.25">
      <c r="A60" s="53"/>
      <c r="B60" s="54" t="s">
        <v>194</v>
      </c>
      <c r="C60" s="98">
        <f>+C20</f>
        <v>832496</v>
      </c>
      <c r="D60" s="96">
        <f>+D20</f>
        <v>832496</v>
      </c>
      <c r="E60" s="96">
        <f>+E20</f>
        <v>832496</v>
      </c>
    </row>
    <row r="61" spans="1:5" x14ac:dyDescent="0.25">
      <c r="A61" s="53"/>
      <c r="B61" s="54"/>
      <c r="C61" s="96"/>
      <c r="D61" s="96"/>
      <c r="E61" s="96"/>
    </row>
    <row r="62" spans="1:5" x14ac:dyDescent="0.25">
      <c r="A62" s="55"/>
      <c r="B62" s="56" t="s">
        <v>216</v>
      </c>
      <c r="C62" s="97">
        <f>+C53+C54-C58+C60</f>
        <v>832496</v>
      </c>
      <c r="D62" s="97">
        <f>+D53+D54-D58+D60</f>
        <v>2065806.2200000007</v>
      </c>
      <c r="E62" s="97">
        <f>+E53+E54-E58+E60</f>
        <v>2065806.2200000007</v>
      </c>
    </row>
    <row r="63" spans="1:5" x14ac:dyDescent="0.25">
      <c r="A63" s="55"/>
      <c r="B63" s="56" t="s">
        <v>217</v>
      </c>
      <c r="C63" s="97">
        <f>+C62-C54</f>
        <v>832496</v>
      </c>
      <c r="D63" s="97">
        <f t="shared" ref="D63:E63" si="11">+D62-D54</f>
        <v>2065806.2200000007</v>
      </c>
      <c r="E63" s="97">
        <f t="shared" si="11"/>
        <v>2065806.2200000007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10" t="s">
        <v>199</v>
      </c>
      <c r="B66" s="211"/>
      <c r="C66" s="208" t="s">
        <v>206</v>
      </c>
      <c r="D66" s="208" t="s">
        <v>184</v>
      </c>
      <c r="E66" s="2" t="s">
        <v>185</v>
      </c>
    </row>
    <row r="67" spans="1:5" ht="15.75" thickBot="1" x14ac:dyDescent="0.3">
      <c r="A67" s="212"/>
      <c r="B67" s="213"/>
      <c r="C67" s="209"/>
      <c r="D67" s="209"/>
      <c r="E67" s="52" t="s">
        <v>201</v>
      </c>
    </row>
    <row r="68" spans="1:5" x14ac:dyDescent="0.25">
      <c r="A68" s="214"/>
      <c r="B68" s="215"/>
      <c r="C68" s="54"/>
      <c r="D68" s="54"/>
      <c r="E68" s="54"/>
    </row>
    <row r="69" spans="1:5" x14ac:dyDescent="0.25">
      <c r="A69" s="53"/>
      <c r="B69" s="54" t="s">
        <v>189</v>
      </c>
      <c r="C69" s="96">
        <f>+C12</f>
        <v>39509152</v>
      </c>
      <c r="D69" s="96">
        <f t="shared" ref="D69:E69" si="12">+D12</f>
        <v>41275132.579999998</v>
      </c>
      <c r="E69" s="96">
        <f t="shared" si="12"/>
        <v>41275132.579999998</v>
      </c>
    </row>
    <row r="70" spans="1:5" x14ac:dyDescent="0.25">
      <c r="A70" s="53"/>
      <c r="B70" s="54" t="s">
        <v>218</v>
      </c>
      <c r="C70" s="96">
        <f>+C71-C72</f>
        <v>0</v>
      </c>
      <c r="D70" s="96">
        <f t="shared" ref="D70:E70" si="13">+D71-D72</f>
        <v>0</v>
      </c>
      <c r="E70" s="96">
        <f t="shared" si="13"/>
        <v>0</v>
      </c>
    </row>
    <row r="71" spans="1:5" x14ac:dyDescent="0.25">
      <c r="A71" s="53"/>
      <c r="B71" s="57" t="s">
        <v>209</v>
      </c>
      <c r="C71" s="96">
        <v>0</v>
      </c>
      <c r="D71" s="96">
        <v>0</v>
      </c>
      <c r="E71" s="96">
        <v>0</v>
      </c>
    </row>
    <row r="72" spans="1:5" x14ac:dyDescent="0.25">
      <c r="A72" s="53"/>
      <c r="B72" s="57" t="s">
        <v>212</v>
      </c>
      <c r="C72" s="96">
        <v>0</v>
      </c>
      <c r="D72" s="96">
        <v>0</v>
      </c>
      <c r="E72" s="96">
        <v>0</v>
      </c>
    </row>
    <row r="73" spans="1:5" x14ac:dyDescent="0.25">
      <c r="A73" s="53"/>
      <c r="B73" s="54"/>
      <c r="C73" s="96"/>
      <c r="D73" s="96"/>
      <c r="E73" s="96"/>
    </row>
    <row r="74" spans="1:5" x14ac:dyDescent="0.25">
      <c r="A74" s="53"/>
      <c r="B74" s="54" t="s">
        <v>219</v>
      </c>
      <c r="C74" s="96">
        <f>+C17</f>
        <v>39509152</v>
      </c>
      <c r="D74" s="96">
        <f t="shared" ref="D74:E74" si="14">+D17</f>
        <v>36620405.379999995</v>
      </c>
      <c r="E74" s="96">
        <f t="shared" si="14"/>
        <v>36620405.379999995</v>
      </c>
    </row>
    <row r="75" spans="1:5" x14ac:dyDescent="0.25">
      <c r="A75" s="53"/>
      <c r="B75" s="54"/>
      <c r="C75" s="96"/>
      <c r="D75" s="96"/>
      <c r="E75" s="96"/>
    </row>
    <row r="76" spans="1:5" x14ac:dyDescent="0.25">
      <c r="A76" s="53"/>
      <c r="B76" s="54" t="s">
        <v>195</v>
      </c>
      <c r="C76" s="98">
        <f>+C21</f>
        <v>3907344.86</v>
      </c>
      <c r="D76" s="96">
        <f>+D21</f>
        <v>3872737</v>
      </c>
      <c r="E76" s="96">
        <f>+E21</f>
        <v>3872737</v>
      </c>
    </row>
    <row r="77" spans="1:5" x14ac:dyDescent="0.25">
      <c r="A77" s="53"/>
      <c r="B77" s="54"/>
      <c r="C77" s="96"/>
      <c r="D77" s="96"/>
      <c r="E77" s="96"/>
    </row>
    <row r="78" spans="1:5" x14ac:dyDescent="0.25">
      <c r="A78" s="55"/>
      <c r="B78" s="56" t="s">
        <v>220</v>
      </c>
      <c r="C78" s="97">
        <f>+C69+C70-C74+C76</f>
        <v>3907344.86</v>
      </c>
      <c r="D78" s="97">
        <f t="shared" ref="D78:E78" si="15">+D69+D70-D74+D76</f>
        <v>8527464.200000003</v>
      </c>
      <c r="E78" s="97">
        <f t="shared" si="15"/>
        <v>8527464.200000003</v>
      </c>
    </row>
    <row r="79" spans="1:5" x14ac:dyDescent="0.25">
      <c r="A79" s="216"/>
      <c r="B79" s="218" t="s">
        <v>221</v>
      </c>
      <c r="C79" s="220">
        <f>+C78-C70</f>
        <v>3907344.86</v>
      </c>
      <c r="D79" s="220">
        <f t="shared" ref="D79:E79" si="16">+D78-D70</f>
        <v>8527464.200000003</v>
      </c>
      <c r="E79" s="220">
        <f t="shared" si="16"/>
        <v>8527464.200000003</v>
      </c>
    </row>
    <row r="80" spans="1:5" ht="15.75" thickBot="1" x14ac:dyDescent="0.3">
      <c r="A80" s="217"/>
      <c r="B80" s="219"/>
      <c r="C80" s="221"/>
      <c r="D80" s="221"/>
      <c r="E80" s="221"/>
    </row>
    <row r="82" spans="1:5" x14ac:dyDescent="0.25">
      <c r="D82" s="158"/>
    </row>
    <row r="86" spans="1:5" x14ac:dyDescent="0.25">
      <c r="A86" s="207" t="s">
        <v>459</v>
      </c>
      <c r="B86" s="207"/>
      <c r="C86" s="207" t="s">
        <v>460</v>
      </c>
      <c r="D86" s="207"/>
      <c r="E86" s="207"/>
    </row>
    <row r="87" spans="1:5" x14ac:dyDescent="0.25">
      <c r="A87" s="207" t="s">
        <v>461</v>
      </c>
      <c r="B87" s="207"/>
      <c r="C87" s="207" t="s">
        <v>462</v>
      </c>
      <c r="D87" s="207"/>
      <c r="E87" s="207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49" workbookViewId="0">
      <selection activeCell="M55" sqref="M55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7" customWidth="1"/>
    <col min="10" max="11" width="11.42578125" style="1"/>
    <col min="12" max="12" width="12.7109375" style="71" bestFit="1" customWidth="1"/>
    <col min="13" max="13" width="12.7109375" style="1" bestFit="1" customWidth="1"/>
    <col min="14" max="16384" width="11.42578125" style="1"/>
  </cols>
  <sheetData>
    <row r="1" spans="1:10" ht="13.5" thickBot="1" x14ac:dyDescent="0.25"/>
    <row r="2" spans="1:10" x14ac:dyDescent="0.2">
      <c r="A2" s="165" t="s">
        <v>119</v>
      </c>
      <c r="B2" s="166"/>
      <c r="C2" s="166"/>
      <c r="D2" s="166"/>
      <c r="E2" s="166"/>
      <c r="F2" s="166"/>
      <c r="G2" s="166"/>
      <c r="H2" s="166"/>
      <c r="I2" s="167"/>
    </row>
    <row r="3" spans="1:10" x14ac:dyDescent="0.2">
      <c r="A3" s="203" t="s">
        <v>223</v>
      </c>
      <c r="B3" s="222"/>
      <c r="C3" s="222"/>
      <c r="D3" s="222"/>
      <c r="E3" s="222"/>
      <c r="F3" s="222"/>
      <c r="G3" s="222"/>
      <c r="H3" s="222"/>
      <c r="I3" s="204"/>
    </row>
    <row r="4" spans="1:10" x14ac:dyDescent="0.2">
      <c r="A4" s="203" t="s">
        <v>465</v>
      </c>
      <c r="B4" s="222"/>
      <c r="C4" s="222"/>
      <c r="D4" s="222"/>
      <c r="E4" s="222"/>
      <c r="F4" s="222"/>
      <c r="G4" s="222"/>
      <c r="H4" s="222"/>
      <c r="I4" s="204"/>
    </row>
    <row r="5" spans="1:10" ht="13.5" thickBot="1" x14ac:dyDescent="0.25">
      <c r="A5" s="205" t="s">
        <v>1</v>
      </c>
      <c r="B5" s="223"/>
      <c r="C5" s="223"/>
      <c r="D5" s="223"/>
      <c r="E5" s="223"/>
      <c r="F5" s="223"/>
      <c r="G5" s="223"/>
      <c r="H5" s="223"/>
      <c r="I5" s="206"/>
    </row>
    <row r="6" spans="1:10" ht="13.5" thickBot="1" x14ac:dyDescent="0.25">
      <c r="A6" s="165"/>
      <c r="B6" s="166"/>
      <c r="C6" s="167"/>
      <c r="D6" s="255" t="s">
        <v>224</v>
      </c>
      <c r="E6" s="256"/>
      <c r="F6" s="256"/>
      <c r="G6" s="256"/>
      <c r="H6" s="257"/>
      <c r="I6" s="248" t="s">
        <v>225</v>
      </c>
    </row>
    <row r="7" spans="1:10" x14ac:dyDescent="0.2">
      <c r="A7" s="203" t="s">
        <v>199</v>
      </c>
      <c r="B7" s="222"/>
      <c r="C7" s="204"/>
      <c r="D7" s="248" t="s">
        <v>227</v>
      </c>
      <c r="E7" s="259" t="s">
        <v>228</v>
      </c>
      <c r="F7" s="248" t="s">
        <v>229</v>
      </c>
      <c r="G7" s="248" t="s">
        <v>184</v>
      </c>
      <c r="H7" s="248" t="s">
        <v>230</v>
      </c>
      <c r="I7" s="258"/>
    </row>
    <row r="8" spans="1:10" ht="13.5" thickBot="1" x14ac:dyDescent="0.25">
      <c r="A8" s="205" t="s">
        <v>226</v>
      </c>
      <c r="B8" s="223"/>
      <c r="C8" s="206"/>
      <c r="D8" s="249"/>
      <c r="E8" s="260"/>
      <c r="F8" s="249"/>
      <c r="G8" s="249"/>
      <c r="H8" s="249"/>
      <c r="I8" s="249"/>
    </row>
    <row r="9" spans="1:10" x14ac:dyDescent="0.2">
      <c r="A9" s="250"/>
      <c r="B9" s="251"/>
      <c r="C9" s="252"/>
      <c r="D9" s="78"/>
      <c r="E9" s="78"/>
      <c r="F9" s="78"/>
      <c r="G9" s="78"/>
      <c r="H9" s="78"/>
      <c r="I9" s="78"/>
    </row>
    <row r="10" spans="1:10" x14ac:dyDescent="0.2">
      <c r="A10" s="235" t="s">
        <v>231</v>
      </c>
      <c r="B10" s="236"/>
      <c r="C10" s="253"/>
      <c r="D10" s="78"/>
      <c r="E10" s="78"/>
      <c r="F10" s="78"/>
      <c r="G10" s="78"/>
      <c r="H10" s="78"/>
      <c r="I10" s="78"/>
    </row>
    <row r="11" spans="1:10" x14ac:dyDescent="0.2">
      <c r="A11" s="61"/>
      <c r="B11" s="238" t="s">
        <v>232</v>
      </c>
      <c r="C11" s="239"/>
      <c r="D11" s="83">
        <v>0</v>
      </c>
      <c r="E11" s="84">
        <v>0</v>
      </c>
      <c r="F11" s="84">
        <f>+D11+E11</f>
        <v>0</v>
      </c>
      <c r="G11" s="84">
        <v>0</v>
      </c>
      <c r="H11" s="84">
        <v>0</v>
      </c>
      <c r="I11" s="84">
        <f>+H11-D11</f>
        <v>0</v>
      </c>
    </row>
    <row r="12" spans="1:10" x14ac:dyDescent="0.2">
      <c r="A12" s="61"/>
      <c r="B12" s="238" t="s">
        <v>233</v>
      </c>
      <c r="C12" s="239"/>
      <c r="D12" s="83">
        <v>0</v>
      </c>
      <c r="E12" s="84">
        <v>0</v>
      </c>
      <c r="F12" s="84">
        <f t="shared" ref="F12:F16" si="0">+D12+E12</f>
        <v>0</v>
      </c>
      <c r="G12" s="84">
        <v>0</v>
      </c>
      <c r="H12" s="84">
        <v>0</v>
      </c>
      <c r="I12" s="84">
        <f t="shared" ref="I12:I16" si="1">+H12-D12</f>
        <v>0</v>
      </c>
    </row>
    <row r="13" spans="1:10" x14ac:dyDescent="0.2">
      <c r="A13" s="61"/>
      <c r="B13" s="238" t="s">
        <v>234</v>
      </c>
      <c r="C13" s="239"/>
      <c r="D13" s="83">
        <v>0</v>
      </c>
      <c r="E13" s="84">
        <v>0</v>
      </c>
      <c r="F13" s="84">
        <f t="shared" si="0"/>
        <v>0</v>
      </c>
      <c r="G13" s="84">
        <v>0</v>
      </c>
      <c r="H13" s="84">
        <v>0</v>
      </c>
      <c r="I13" s="84">
        <f t="shared" si="1"/>
        <v>0</v>
      </c>
    </row>
    <row r="14" spans="1:10" x14ac:dyDescent="0.2">
      <c r="A14" s="61"/>
      <c r="B14" s="238" t="s">
        <v>235</v>
      </c>
      <c r="C14" s="239"/>
      <c r="D14" s="83">
        <v>0</v>
      </c>
      <c r="E14" s="84">
        <v>0</v>
      </c>
      <c r="F14" s="84">
        <f t="shared" si="0"/>
        <v>0</v>
      </c>
      <c r="G14" s="84">
        <v>0</v>
      </c>
      <c r="H14" s="84">
        <v>0</v>
      </c>
      <c r="I14" s="84">
        <f t="shared" si="1"/>
        <v>0</v>
      </c>
    </row>
    <row r="15" spans="1:10" x14ac:dyDescent="0.2">
      <c r="A15" s="61"/>
      <c r="B15" s="238" t="s">
        <v>236</v>
      </c>
      <c r="C15" s="239"/>
      <c r="D15" s="83">
        <v>0</v>
      </c>
      <c r="E15" s="84">
        <v>0</v>
      </c>
      <c r="F15" s="84">
        <f t="shared" si="0"/>
        <v>0</v>
      </c>
      <c r="G15" s="84">
        <v>20909.27</v>
      </c>
      <c r="H15" s="84">
        <v>20909.27</v>
      </c>
      <c r="I15" s="84">
        <f>+H15-D15</f>
        <v>20909.27</v>
      </c>
      <c r="J15" s="70" t="s">
        <v>381</v>
      </c>
    </row>
    <row r="16" spans="1:10" x14ac:dyDescent="0.2">
      <c r="A16" s="61"/>
      <c r="B16" s="238" t="s">
        <v>237</v>
      </c>
      <c r="C16" s="239"/>
      <c r="D16" s="83">
        <v>0</v>
      </c>
      <c r="E16" s="84">
        <v>0</v>
      </c>
      <c r="F16" s="84">
        <f t="shared" si="0"/>
        <v>0</v>
      </c>
      <c r="G16" s="84">
        <v>0</v>
      </c>
      <c r="H16" s="84">
        <v>0</v>
      </c>
      <c r="I16" s="84">
        <f t="shared" si="1"/>
        <v>0</v>
      </c>
    </row>
    <row r="17" spans="1:13" x14ac:dyDescent="0.2">
      <c r="A17" s="61"/>
      <c r="B17" s="245" t="s">
        <v>238</v>
      </c>
      <c r="C17" s="246"/>
      <c r="D17" s="85">
        <v>8059695</v>
      </c>
      <c r="E17" s="86">
        <v>598693.28</v>
      </c>
      <c r="F17" s="86">
        <f>+D17+E17</f>
        <v>8658388.2799999993</v>
      </c>
      <c r="G17" s="86">
        <v>8658388.2799999993</v>
      </c>
      <c r="H17" s="86">
        <v>8658388.2799999993</v>
      </c>
      <c r="I17" s="86">
        <f>+H17-D17</f>
        <v>598693.27999999933</v>
      </c>
      <c r="J17" s="70" t="s">
        <v>297</v>
      </c>
      <c r="M17" s="77"/>
    </row>
    <row r="18" spans="1:13" x14ac:dyDescent="0.2">
      <c r="A18" s="247"/>
      <c r="B18" s="238" t="s">
        <v>239</v>
      </c>
      <c r="C18" s="239"/>
      <c r="D18" s="244">
        <f>SUM(D20:D30)</f>
        <v>6321000</v>
      </c>
      <c r="E18" s="244">
        <f t="shared" ref="E18:I18" si="2">SUM(E20:E30)</f>
        <v>-239791</v>
      </c>
      <c r="F18" s="244">
        <f t="shared" si="2"/>
        <v>6081209</v>
      </c>
      <c r="G18" s="244">
        <f t="shared" si="2"/>
        <v>6081209</v>
      </c>
      <c r="H18" s="244">
        <f t="shared" si="2"/>
        <v>6081209</v>
      </c>
      <c r="I18" s="244">
        <f t="shared" si="2"/>
        <v>-239791</v>
      </c>
      <c r="M18" s="77"/>
    </row>
    <row r="19" spans="1:13" x14ac:dyDescent="0.2">
      <c r="A19" s="247"/>
      <c r="B19" s="238" t="s">
        <v>240</v>
      </c>
      <c r="C19" s="239"/>
      <c r="D19" s="244"/>
      <c r="E19" s="244"/>
      <c r="F19" s="244"/>
      <c r="G19" s="244"/>
      <c r="H19" s="244"/>
      <c r="I19" s="244"/>
    </row>
    <row r="20" spans="1:13" x14ac:dyDescent="0.2">
      <c r="A20" s="61"/>
      <c r="B20" s="62"/>
      <c r="C20" s="63" t="s">
        <v>241</v>
      </c>
      <c r="D20" s="84">
        <v>6321000</v>
      </c>
      <c r="E20" s="84">
        <v>-239791</v>
      </c>
      <c r="F20" s="84">
        <f>+D20+E20</f>
        <v>6081209</v>
      </c>
      <c r="G20" s="84">
        <v>6081209</v>
      </c>
      <c r="H20" s="84">
        <v>6081209</v>
      </c>
      <c r="I20" s="84">
        <f t="shared" ref="I20:I35" si="3">+H20-D20</f>
        <v>-239791</v>
      </c>
      <c r="J20" s="70" t="s">
        <v>298</v>
      </c>
    </row>
    <row r="21" spans="1:13" x14ac:dyDescent="0.2">
      <c r="A21" s="61"/>
      <c r="B21" s="62"/>
      <c r="C21" s="63" t="s">
        <v>242</v>
      </c>
      <c r="D21" s="84">
        <v>0</v>
      </c>
      <c r="E21" s="84">
        <v>0</v>
      </c>
      <c r="F21" s="84">
        <f t="shared" ref="F21:F36" si="4">+D21+E21</f>
        <v>0</v>
      </c>
      <c r="G21" s="84">
        <v>0</v>
      </c>
      <c r="H21" s="84">
        <v>0</v>
      </c>
      <c r="I21" s="84">
        <f t="shared" si="3"/>
        <v>0</v>
      </c>
    </row>
    <row r="22" spans="1:13" x14ac:dyDescent="0.2">
      <c r="A22" s="61"/>
      <c r="B22" s="62"/>
      <c r="C22" s="63" t="s">
        <v>243</v>
      </c>
      <c r="D22" s="84">
        <v>0</v>
      </c>
      <c r="E22" s="84">
        <v>0</v>
      </c>
      <c r="F22" s="84">
        <f t="shared" si="4"/>
        <v>0</v>
      </c>
      <c r="G22" s="84">
        <v>0</v>
      </c>
      <c r="H22" s="84">
        <v>0</v>
      </c>
      <c r="I22" s="84">
        <f t="shared" si="3"/>
        <v>0</v>
      </c>
    </row>
    <row r="23" spans="1:13" x14ac:dyDescent="0.2">
      <c r="A23" s="61"/>
      <c r="B23" s="62"/>
      <c r="C23" s="63" t="s">
        <v>244</v>
      </c>
      <c r="D23" s="84">
        <v>0</v>
      </c>
      <c r="E23" s="84">
        <v>0</v>
      </c>
      <c r="F23" s="84">
        <f t="shared" si="4"/>
        <v>0</v>
      </c>
      <c r="G23" s="84">
        <v>0</v>
      </c>
      <c r="H23" s="84">
        <v>0</v>
      </c>
      <c r="I23" s="84">
        <f t="shared" si="3"/>
        <v>0</v>
      </c>
      <c r="K23" s="77"/>
    </row>
    <row r="24" spans="1:13" x14ac:dyDescent="0.2">
      <c r="A24" s="61"/>
      <c r="B24" s="62"/>
      <c r="C24" s="63" t="s">
        <v>245</v>
      </c>
      <c r="D24" s="84">
        <v>0</v>
      </c>
      <c r="E24" s="84">
        <v>0</v>
      </c>
      <c r="F24" s="84">
        <f t="shared" si="4"/>
        <v>0</v>
      </c>
      <c r="G24" s="84">
        <v>0</v>
      </c>
      <c r="H24" s="84">
        <v>0</v>
      </c>
      <c r="I24" s="84">
        <f t="shared" si="3"/>
        <v>0</v>
      </c>
    </row>
    <row r="25" spans="1:13" x14ac:dyDescent="0.2">
      <c r="A25" s="61"/>
      <c r="B25" s="62"/>
      <c r="C25" s="63" t="s">
        <v>246</v>
      </c>
      <c r="D25" s="84">
        <v>0</v>
      </c>
      <c r="E25" s="84">
        <v>0</v>
      </c>
      <c r="F25" s="84">
        <f t="shared" si="4"/>
        <v>0</v>
      </c>
      <c r="G25" s="84">
        <v>0</v>
      </c>
      <c r="H25" s="84">
        <v>0</v>
      </c>
      <c r="I25" s="84">
        <f t="shared" si="3"/>
        <v>0</v>
      </c>
    </row>
    <row r="26" spans="1:13" x14ac:dyDescent="0.2">
      <c r="A26" s="61"/>
      <c r="B26" s="62"/>
      <c r="C26" s="63" t="s">
        <v>247</v>
      </c>
      <c r="D26" s="84">
        <v>0</v>
      </c>
      <c r="E26" s="84">
        <v>0</v>
      </c>
      <c r="F26" s="84">
        <f t="shared" si="4"/>
        <v>0</v>
      </c>
      <c r="G26" s="84">
        <v>0</v>
      </c>
      <c r="H26" s="84">
        <v>0</v>
      </c>
      <c r="I26" s="84">
        <f t="shared" si="3"/>
        <v>0</v>
      </c>
    </row>
    <row r="27" spans="1:13" x14ac:dyDescent="0.2">
      <c r="A27" s="61"/>
      <c r="B27" s="62"/>
      <c r="C27" s="63" t="s">
        <v>248</v>
      </c>
      <c r="D27" s="84">
        <v>0</v>
      </c>
      <c r="E27" s="84">
        <v>0</v>
      </c>
      <c r="F27" s="84">
        <f t="shared" si="4"/>
        <v>0</v>
      </c>
      <c r="G27" s="84">
        <v>0</v>
      </c>
      <c r="H27" s="84">
        <v>0</v>
      </c>
      <c r="I27" s="84">
        <f t="shared" si="3"/>
        <v>0</v>
      </c>
    </row>
    <row r="28" spans="1:13" x14ac:dyDescent="0.2">
      <c r="A28" s="61"/>
      <c r="B28" s="62"/>
      <c r="C28" s="63" t="s">
        <v>249</v>
      </c>
      <c r="D28" s="84">
        <v>0</v>
      </c>
      <c r="E28" s="84">
        <v>0</v>
      </c>
      <c r="F28" s="84">
        <f t="shared" si="4"/>
        <v>0</v>
      </c>
      <c r="G28" s="84">
        <v>0</v>
      </c>
      <c r="H28" s="84">
        <v>0</v>
      </c>
      <c r="I28" s="84">
        <f t="shared" si="3"/>
        <v>0</v>
      </c>
    </row>
    <row r="29" spans="1:13" x14ac:dyDescent="0.2">
      <c r="A29" s="61"/>
      <c r="B29" s="62"/>
      <c r="C29" s="63" t="s">
        <v>250</v>
      </c>
      <c r="D29" s="84">
        <v>0</v>
      </c>
      <c r="E29" s="84">
        <v>0</v>
      </c>
      <c r="F29" s="84">
        <f t="shared" si="4"/>
        <v>0</v>
      </c>
      <c r="G29" s="84">
        <v>0</v>
      </c>
      <c r="H29" s="84">
        <v>0</v>
      </c>
      <c r="I29" s="84">
        <f t="shared" si="3"/>
        <v>0</v>
      </c>
    </row>
    <row r="30" spans="1:13" x14ac:dyDescent="0.2">
      <c r="A30" s="135"/>
      <c r="B30" s="133"/>
      <c r="C30" s="134" t="s">
        <v>251</v>
      </c>
      <c r="D30" s="84">
        <v>0</v>
      </c>
      <c r="E30" s="84">
        <v>0</v>
      </c>
      <c r="F30" s="84">
        <f t="shared" si="4"/>
        <v>0</v>
      </c>
      <c r="G30" s="84">
        <v>0</v>
      </c>
      <c r="H30" s="84">
        <v>0</v>
      </c>
      <c r="I30" s="84">
        <f t="shared" si="3"/>
        <v>0</v>
      </c>
    </row>
    <row r="31" spans="1:13" x14ac:dyDescent="0.2">
      <c r="A31" s="61"/>
      <c r="B31" s="241" t="s">
        <v>252</v>
      </c>
      <c r="C31" s="242"/>
      <c r="D31" s="83">
        <f>SUM(D32:D36)</f>
        <v>0</v>
      </c>
      <c r="E31" s="83">
        <f t="shared" ref="E31:I31" si="5">SUM(E32:E36)</f>
        <v>0</v>
      </c>
      <c r="F31" s="83">
        <f t="shared" si="5"/>
        <v>0</v>
      </c>
      <c r="G31" s="83">
        <f t="shared" si="5"/>
        <v>0</v>
      </c>
      <c r="H31" s="83">
        <f t="shared" si="5"/>
        <v>0</v>
      </c>
      <c r="I31" s="83">
        <f t="shared" si="5"/>
        <v>0</v>
      </c>
    </row>
    <row r="32" spans="1:13" x14ac:dyDescent="0.2">
      <c r="A32" s="61"/>
      <c r="B32" s="62"/>
      <c r="C32" s="63" t="s">
        <v>253</v>
      </c>
      <c r="D32" s="84">
        <v>0</v>
      </c>
      <c r="E32" s="84">
        <v>0</v>
      </c>
      <c r="F32" s="84">
        <f t="shared" si="4"/>
        <v>0</v>
      </c>
      <c r="G32" s="84">
        <v>0</v>
      </c>
      <c r="H32" s="84">
        <v>0</v>
      </c>
      <c r="I32" s="84">
        <f t="shared" si="3"/>
        <v>0</v>
      </c>
    </row>
    <row r="33" spans="1:13" x14ac:dyDescent="0.2">
      <c r="A33" s="61"/>
      <c r="B33" s="62"/>
      <c r="C33" s="63" t="s">
        <v>254</v>
      </c>
      <c r="D33" s="84">
        <v>0</v>
      </c>
      <c r="E33" s="84">
        <v>0</v>
      </c>
      <c r="F33" s="84">
        <f t="shared" si="4"/>
        <v>0</v>
      </c>
      <c r="G33" s="84">
        <v>0</v>
      </c>
      <c r="H33" s="84">
        <v>0</v>
      </c>
      <c r="I33" s="84">
        <f t="shared" si="3"/>
        <v>0</v>
      </c>
    </row>
    <row r="34" spans="1:13" x14ac:dyDescent="0.2">
      <c r="A34" s="61"/>
      <c r="B34" s="62"/>
      <c r="C34" s="63" t="s">
        <v>255</v>
      </c>
      <c r="D34" s="84">
        <v>0</v>
      </c>
      <c r="E34" s="84">
        <v>0</v>
      </c>
      <c r="F34" s="84">
        <f t="shared" si="4"/>
        <v>0</v>
      </c>
      <c r="G34" s="84">
        <v>0</v>
      </c>
      <c r="H34" s="84">
        <v>0</v>
      </c>
      <c r="I34" s="84">
        <f t="shared" si="3"/>
        <v>0</v>
      </c>
    </row>
    <row r="35" spans="1:13" x14ac:dyDescent="0.2">
      <c r="A35" s="61"/>
      <c r="B35" s="62"/>
      <c r="C35" s="63" t="s">
        <v>256</v>
      </c>
      <c r="D35" s="84">
        <v>0</v>
      </c>
      <c r="E35" s="84">
        <v>0</v>
      </c>
      <c r="F35" s="84">
        <f t="shared" si="4"/>
        <v>0</v>
      </c>
      <c r="G35" s="84">
        <v>0</v>
      </c>
      <c r="H35" s="84">
        <v>0</v>
      </c>
      <c r="I35" s="84">
        <f t="shared" si="3"/>
        <v>0</v>
      </c>
    </row>
    <row r="36" spans="1:13" x14ac:dyDescent="0.2">
      <c r="A36" s="61"/>
      <c r="B36" s="62"/>
      <c r="C36" s="63" t="s">
        <v>257</v>
      </c>
      <c r="D36" s="84">
        <v>0</v>
      </c>
      <c r="E36" s="84">
        <v>0</v>
      </c>
      <c r="F36" s="84">
        <f t="shared" si="4"/>
        <v>0</v>
      </c>
      <c r="G36" s="84">
        <v>0</v>
      </c>
      <c r="H36" s="84">
        <v>0</v>
      </c>
      <c r="I36" s="84">
        <f>+H36-D36</f>
        <v>0</v>
      </c>
    </row>
    <row r="37" spans="1:13" s="147" customFormat="1" x14ac:dyDescent="0.2">
      <c r="A37" s="145"/>
      <c r="B37" s="245" t="s">
        <v>258</v>
      </c>
      <c r="C37" s="246"/>
      <c r="D37" s="85">
        <v>0</v>
      </c>
      <c r="E37" s="85">
        <v>0</v>
      </c>
      <c r="F37" s="85">
        <f>+D37+E37</f>
        <v>0</v>
      </c>
      <c r="G37" s="85">
        <v>0</v>
      </c>
      <c r="H37" s="85">
        <v>0</v>
      </c>
      <c r="I37" s="85">
        <f>+H37-D37</f>
        <v>0</v>
      </c>
      <c r="J37" s="146"/>
      <c r="L37" s="148"/>
      <c r="M37" s="148"/>
    </row>
    <row r="38" spans="1:13" x14ac:dyDescent="0.2">
      <c r="A38" s="61"/>
      <c r="B38" s="238" t="s">
        <v>259</v>
      </c>
      <c r="C38" s="239"/>
      <c r="D38" s="83">
        <f>+D39</f>
        <v>0</v>
      </c>
      <c r="E38" s="83">
        <f t="shared" ref="E38:I38" si="6">+E39</f>
        <v>0</v>
      </c>
      <c r="F38" s="83">
        <f t="shared" si="6"/>
        <v>0</v>
      </c>
      <c r="G38" s="83">
        <f t="shared" si="6"/>
        <v>0</v>
      </c>
      <c r="H38" s="83">
        <f t="shared" si="6"/>
        <v>0</v>
      </c>
      <c r="I38" s="83">
        <f t="shared" si="6"/>
        <v>0</v>
      </c>
    </row>
    <row r="39" spans="1:13" x14ac:dyDescent="0.2">
      <c r="A39" s="61"/>
      <c r="B39" s="62"/>
      <c r="C39" s="63" t="s">
        <v>260</v>
      </c>
      <c r="D39" s="84">
        <v>0</v>
      </c>
      <c r="E39" s="84">
        <v>0</v>
      </c>
      <c r="F39" s="84">
        <f t="shared" ref="F39:F42" si="7">+D39+E39</f>
        <v>0</v>
      </c>
      <c r="G39" s="84">
        <v>0</v>
      </c>
      <c r="H39" s="84">
        <v>0</v>
      </c>
      <c r="I39" s="84">
        <f>+H39-D39</f>
        <v>0</v>
      </c>
    </row>
    <row r="40" spans="1:13" x14ac:dyDescent="0.2">
      <c r="A40" s="61"/>
      <c r="B40" s="238" t="s">
        <v>261</v>
      </c>
      <c r="C40" s="239"/>
      <c r="D40" s="83">
        <f>+D41+D42</f>
        <v>0</v>
      </c>
      <c r="E40" s="83">
        <f t="shared" ref="E40:I40" si="8">+E41+E42</f>
        <v>0</v>
      </c>
      <c r="F40" s="83">
        <f t="shared" si="8"/>
        <v>0</v>
      </c>
      <c r="G40" s="83">
        <f t="shared" si="8"/>
        <v>0</v>
      </c>
      <c r="H40" s="83">
        <f t="shared" si="8"/>
        <v>0</v>
      </c>
      <c r="I40" s="83">
        <f t="shared" si="8"/>
        <v>0</v>
      </c>
    </row>
    <row r="41" spans="1:13" x14ac:dyDescent="0.2">
      <c r="A41" s="61"/>
      <c r="B41" s="62"/>
      <c r="C41" s="63" t="s">
        <v>262</v>
      </c>
      <c r="D41" s="84">
        <v>0</v>
      </c>
      <c r="E41" s="84">
        <v>0</v>
      </c>
      <c r="F41" s="84">
        <f t="shared" si="7"/>
        <v>0</v>
      </c>
      <c r="G41" s="84">
        <v>0</v>
      </c>
      <c r="H41" s="84">
        <v>0</v>
      </c>
      <c r="I41" s="84">
        <f t="shared" ref="I41:I42" si="9">+H41-D41</f>
        <v>0</v>
      </c>
    </row>
    <row r="42" spans="1:13" x14ac:dyDescent="0.2">
      <c r="A42" s="61"/>
      <c r="B42" s="62"/>
      <c r="C42" s="63" t="s">
        <v>263</v>
      </c>
      <c r="D42" s="84">
        <v>0</v>
      </c>
      <c r="E42" s="84">
        <v>0</v>
      </c>
      <c r="F42" s="84">
        <f t="shared" si="7"/>
        <v>0</v>
      </c>
      <c r="G42" s="84">
        <v>0</v>
      </c>
      <c r="H42" s="84">
        <v>0</v>
      </c>
      <c r="I42" s="84">
        <f t="shared" si="9"/>
        <v>0</v>
      </c>
    </row>
    <row r="43" spans="1:13" x14ac:dyDescent="0.2">
      <c r="A43" s="64"/>
      <c r="B43" s="65"/>
      <c r="C43" s="66"/>
      <c r="D43" s="84"/>
      <c r="E43" s="84"/>
      <c r="F43" s="84"/>
      <c r="G43" s="84"/>
      <c r="H43" s="84"/>
      <c r="I43" s="84"/>
    </row>
    <row r="44" spans="1:13" x14ac:dyDescent="0.2">
      <c r="A44" s="235" t="s">
        <v>264</v>
      </c>
      <c r="B44" s="236"/>
      <c r="C44" s="237"/>
      <c r="D44" s="87">
        <f>+D11+D12+D13+D14+D15+D16+D17+D18+D31+D37+D38+D40</f>
        <v>14380695</v>
      </c>
      <c r="E44" s="87">
        <f>+E11+E12+E13+E14+E15+E16+E17+E18+E31+E37+E38+E40</f>
        <v>358902.28</v>
      </c>
      <c r="F44" s="87">
        <f t="shared" ref="F44:H44" si="10">+F11+F12+F13+F14+F15+F16+F17+F18+F31+F37+F38+F40</f>
        <v>14739597.279999999</v>
      </c>
      <c r="G44" s="87">
        <f>+G11+G12+G13+G14+G15+G16+G17+G18+G31+G37+G38+G40</f>
        <v>14760506.549999999</v>
      </c>
      <c r="H44" s="87">
        <f t="shared" si="10"/>
        <v>14760506.549999999</v>
      </c>
      <c r="I44" s="87">
        <f>+I11+I12+I13+I14+I15+I16+I17+I18+I31+I37+I38+I40</f>
        <v>379811.54999999935</v>
      </c>
    </row>
    <row r="45" spans="1:13" x14ac:dyDescent="0.2">
      <c r="A45" s="235" t="s">
        <v>265</v>
      </c>
      <c r="B45" s="236"/>
      <c r="C45" s="237"/>
      <c r="D45" s="80"/>
      <c r="E45" s="80"/>
      <c r="F45" s="80"/>
      <c r="G45" s="80"/>
      <c r="H45" s="80"/>
      <c r="I45" s="80"/>
    </row>
    <row r="46" spans="1:13" x14ac:dyDescent="0.2">
      <c r="A46" s="235" t="s">
        <v>266</v>
      </c>
      <c r="B46" s="236"/>
      <c r="C46" s="237"/>
      <c r="D46" s="81"/>
      <c r="E46" s="81"/>
      <c r="F46" s="81"/>
      <c r="G46" s="81"/>
      <c r="H46" s="81"/>
      <c r="I46" s="79">
        <f>+I44</f>
        <v>379811.54999999935</v>
      </c>
      <c r="J46" s="1" t="s">
        <v>295</v>
      </c>
    </row>
    <row r="47" spans="1:13" x14ac:dyDescent="0.2">
      <c r="A47" s="64"/>
      <c r="B47" s="65"/>
      <c r="C47" s="66"/>
      <c r="D47" s="78"/>
      <c r="E47" s="78"/>
      <c r="F47" s="78"/>
      <c r="G47" s="78"/>
      <c r="H47" s="78"/>
      <c r="I47" s="78"/>
    </row>
    <row r="48" spans="1:13" x14ac:dyDescent="0.2">
      <c r="A48" s="235" t="s">
        <v>267</v>
      </c>
      <c r="B48" s="236"/>
      <c r="C48" s="237"/>
      <c r="D48" s="78"/>
      <c r="E48" s="78"/>
      <c r="F48" s="78"/>
      <c r="G48" s="78"/>
      <c r="H48" s="78"/>
      <c r="I48" s="78"/>
    </row>
    <row r="49" spans="1:13" x14ac:dyDescent="0.2">
      <c r="A49" s="61"/>
      <c r="B49" s="238" t="s">
        <v>268</v>
      </c>
      <c r="C49" s="239"/>
      <c r="D49" s="83">
        <f>SUM(D50:D57)</f>
        <v>39509152</v>
      </c>
      <c r="E49" s="83">
        <f t="shared" ref="E49:I49" si="11">SUM(E50:E57)</f>
        <v>915010</v>
      </c>
      <c r="F49" s="83">
        <f t="shared" si="11"/>
        <v>40424162</v>
      </c>
      <c r="G49" s="83">
        <f t="shared" si="11"/>
        <v>40424161.579999998</v>
      </c>
      <c r="H49" s="83">
        <f t="shared" si="11"/>
        <v>40424161.579999998</v>
      </c>
      <c r="I49" s="83">
        <f t="shared" si="11"/>
        <v>915009.57999999821</v>
      </c>
    </row>
    <row r="50" spans="1:13" x14ac:dyDescent="0.2">
      <c r="A50" s="61"/>
      <c r="B50" s="62"/>
      <c r="C50" s="69" t="s">
        <v>269</v>
      </c>
      <c r="D50" s="84">
        <v>0</v>
      </c>
      <c r="E50" s="84">
        <v>0</v>
      </c>
      <c r="F50" s="84">
        <f>+D50+E50</f>
        <v>0</v>
      </c>
      <c r="G50" s="84">
        <v>0</v>
      </c>
      <c r="H50" s="84">
        <v>0</v>
      </c>
      <c r="I50" s="84">
        <f t="shared" ref="I50:I57" si="12">+H50-D50</f>
        <v>0</v>
      </c>
    </row>
    <row r="51" spans="1:13" x14ac:dyDescent="0.2">
      <c r="A51" s="61"/>
      <c r="B51" s="62"/>
      <c r="C51" s="69" t="s">
        <v>270</v>
      </c>
      <c r="D51" s="84">
        <v>0</v>
      </c>
      <c r="E51" s="84">
        <v>0</v>
      </c>
      <c r="F51" s="84">
        <f t="shared" ref="F51:F66" si="13">+D51+E51</f>
        <v>0</v>
      </c>
      <c r="G51" s="84">
        <v>0</v>
      </c>
      <c r="H51" s="84">
        <v>0</v>
      </c>
      <c r="I51" s="84">
        <f t="shared" si="12"/>
        <v>0</v>
      </c>
    </row>
    <row r="52" spans="1:13" x14ac:dyDescent="0.2">
      <c r="A52" s="61"/>
      <c r="B52" s="62"/>
      <c r="C52" s="69" t="s">
        <v>271</v>
      </c>
      <c r="D52" s="84">
        <v>0</v>
      </c>
      <c r="E52" s="84">
        <v>0</v>
      </c>
      <c r="F52" s="84">
        <f t="shared" si="13"/>
        <v>0</v>
      </c>
      <c r="G52" s="84">
        <v>0</v>
      </c>
      <c r="H52" s="84">
        <v>0</v>
      </c>
      <c r="I52" s="84">
        <f t="shared" si="12"/>
        <v>0</v>
      </c>
    </row>
    <row r="53" spans="1:13" ht="25.5" x14ac:dyDescent="0.2">
      <c r="A53" s="61"/>
      <c r="B53" s="62"/>
      <c r="C53" s="69" t="s">
        <v>272</v>
      </c>
      <c r="D53" s="84">
        <v>0</v>
      </c>
      <c r="E53" s="84">
        <v>0</v>
      </c>
      <c r="F53" s="84">
        <f t="shared" si="13"/>
        <v>0</v>
      </c>
      <c r="G53" s="84">
        <v>0</v>
      </c>
      <c r="H53" s="84">
        <v>0</v>
      </c>
      <c r="I53" s="84">
        <f t="shared" si="12"/>
        <v>0</v>
      </c>
    </row>
    <row r="54" spans="1:13" x14ac:dyDescent="0.2">
      <c r="A54" s="61"/>
      <c r="B54" s="62"/>
      <c r="C54" s="69" t="s">
        <v>273</v>
      </c>
      <c r="D54" s="84">
        <v>0</v>
      </c>
      <c r="E54" s="84">
        <v>0</v>
      </c>
      <c r="F54" s="84">
        <f t="shared" si="13"/>
        <v>0</v>
      </c>
      <c r="G54" s="84">
        <v>0</v>
      </c>
      <c r="H54" s="84">
        <v>0</v>
      </c>
      <c r="I54" s="84">
        <f t="shared" si="12"/>
        <v>0</v>
      </c>
    </row>
    <row r="55" spans="1:13" x14ac:dyDescent="0.2">
      <c r="A55" s="61"/>
      <c r="B55" s="62"/>
      <c r="C55" s="69" t="s">
        <v>274</v>
      </c>
      <c r="D55" s="86">
        <v>39509152</v>
      </c>
      <c r="E55" s="86">
        <v>915010</v>
      </c>
      <c r="F55" s="86">
        <f>+D55+E55</f>
        <v>40424162</v>
      </c>
      <c r="G55" s="86">
        <v>40424161.579999998</v>
      </c>
      <c r="H55" s="86">
        <v>40424161.579999998</v>
      </c>
      <c r="I55" s="86">
        <f>+H55-D55</f>
        <v>915009.57999999821</v>
      </c>
      <c r="J55" s="70" t="s">
        <v>296</v>
      </c>
      <c r="M55" s="71"/>
    </row>
    <row r="56" spans="1:13" ht="25.5" x14ac:dyDescent="0.2">
      <c r="A56" s="61"/>
      <c r="B56" s="62"/>
      <c r="C56" s="69" t="s">
        <v>275</v>
      </c>
      <c r="D56" s="84">
        <v>0</v>
      </c>
      <c r="E56" s="84">
        <v>0</v>
      </c>
      <c r="F56" s="84">
        <f t="shared" si="13"/>
        <v>0</v>
      </c>
      <c r="G56" s="84">
        <v>0</v>
      </c>
      <c r="H56" s="84">
        <v>0</v>
      </c>
      <c r="I56" s="84">
        <f t="shared" si="12"/>
        <v>0</v>
      </c>
    </row>
    <row r="57" spans="1:13" ht="25.5" x14ac:dyDescent="0.2">
      <c r="A57" s="61"/>
      <c r="B57" s="62"/>
      <c r="C57" s="69" t="s">
        <v>276</v>
      </c>
      <c r="D57" s="84">
        <v>0</v>
      </c>
      <c r="E57" s="84">
        <v>0</v>
      </c>
      <c r="F57" s="84">
        <f t="shared" si="13"/>
        <v>0</v>
      </c>
      <c r="G57" s="84">
        <v>0</v>
      </c>
      <c r="H57" s="84">
        <v>0</v>
      </c>
      <c r="I57" s="84">
        <f t="shared" si="12"/>
        <v>0</v>
      </c>
    </row>
    <row r="58" spans="1:13" x14ac:dyDescent="0.2">
      <c r="A58" s="61"/>
      <c r="B58" s="238" t="s">
        <v>277</v>
      </c>
      <c r="C58" s="239"/>
      <c r="D58" s="83">
        <f>SUM(D59:D62)</f>
        <v>0</v>
      </c>
      <c r="E58" s="83">
        <f t="shared" ref="E58:I58" si="14">SUM(E59:E62)</f>
        <v>200054</v>
      </c>
      <c r="F58" s="83">
        <f t="shared" si="14"/>
        <v>200054</v>
      </c>
      <c r="G58" s="83">
        <f t="shared" si="14"/>
        <v>850971</v>
      </c>
      <c r="H58" s="83">
        <f t="shared" si="14"/>
        <v>850971</v>
      </c>
      <c r="I58" s="83">
        <f t="shared" si="14"/>
        <v>850971</v>
      </c>
    </row>
    <row r="59" spans="1:13" x14ac:dyDescent="0.2">
      <c r="A59" s="61"/>
      <c r="B59" s="62"/>
      <c r="C59" s="63" t="s">
        <v>278</v>
      </c>
      <c r="D59" s="84">
        <v>0</v>
      </c>
      <c r="E59" s="84">
        <v>0</v>
      </c>
      <c r="F59" s="84">
        <f t="shared" si="13"/>
        <v>0</v>
      </c>
      <c r="G59" s="84">
        <v>0</v>
      </c>
      <c r="H59" s="84">
        <v>0</v>
      </c>
      <c r="I59" s="84">
        <f t="shared" ref="I59:I61" si="15">+H59-D59</f>
        <v>0</v>
      </c>
    </row>
    <row r="60" spans="1:13" x14ac:dyDescent="0.2">
      <c r="A60" s="61"/>
      <c r="B60" s="62"/>
      <c r="C60" s="63" t="s">
        <v>279</v>
      </c>
      <c r="D60" s="84">
        <v>0</v>
      </c>
      <c r="E60" s="84">
        <v>0</v>
      </c>
      <c r="F60" s="84">
        <f t="shared" si="13"/>
        <v>0</v>
      </c>
      <c r="G60" s="84">
        <v>0</v>
      </c>
      <c r="H60" s="84">
        <v>0</v>
      </c>
      <c r="I60" s="84">
        <f t="shared" si="15"/>
        <v>0</v>
      </c>
    </row>
    <row r="61" spans="1:13" x14ac:dyDescent="0.2">
      <c r="A61" s="61"/>
      <c r="B61" s="62"/>
      <c r="C61" s="63" t="s">
        <v>280</v>
      </c>
      <c r="D61" s="84">
        <v>0</v>
      </c>
      <c r="E61" s="84">
        <v>0</v>
      </c>
      <c r="F61" s="84">
        <f t="shared" si="13"/>
        <v>0</v>
      </c>
      <c r="G61" s="84">
        <v>0</v>
      </c>
      <c r="H61" s="84">
        <v>0</v>
      </c>
      <c r="I61" s="84">
        <f t="shared" si="15"/>
        <v>0</v>
      </c>
    </row>
    <row r="62" spans="1:13" x14ac:dyDescent="0.2">
      <c r="A62" s="61"/>
      <c r="B62" s="62"/>
      <c r="C62" s="76" t="s">
        <v>281</v>
      </c>
      <c r="D62" s="86">
        <v>0</v>
      </c>
      <c r="E62" s="86">
        <v>200054</v>
      </c>
      <c r="F62" s="86">
        <f>+D62+E62</f>
        <v>200054</v>
      </c>
      <c r="G62" s="86">
        <v>850971</v>
      </c>
      <c r="H62" s="86">
        <v>850971</v>
      </c>
      <c r="I62" s="86">
        <f>+H62-D62</f>
        <v>850971</v>
      </c>
      <c r="J62" s="70" t="s">
        <v>463</v>
      </c>
    </row>
    <row r="63" spans="1:13" x14ac:dyDescent="0.2">
      <c r="A63" s="61"/>
      <c r="B63" s="238" t="s">
        <v>282</v>
      </c>
      <c r="C63" s="239"/>
      <c r="D63" s="83">
        <f>+D64+D65</f>
        <v>0</v>
      </c>
      <c r="E63" s="83">
        <f t="shared" ref="E63:I63" si="16">+E64+E65</f>
        <v>0</v>
      </c>
      <c r="F63" s="83">
        <f t="shared" si="16"/>
        <v>0</v>
      </c>
      <c r="G63" s="83">
        <f t="shared" si="16"/>
        <v>0</v>
      </c>
      <c r="H63" s="83">
        <f t="shared" si="16"/>
        <v>0</v>
      </c>
      <c r="I63" s="83">
        <f t="shared" si="16"/>
        <v>0</v>
      </c>
    </row>
    <row r="64" spans="1:13" ht="25.5" x14ac:dyDescent="0.2">
      <c r="A64" s="61"/>
      <c r="B64" s="62"/>
      <c r="C64" s="69" t="s">
        <v>283</v>
      </c>
      <c r="D64" s="84">
        <v>0</v>
      </c>
      <c r="E64" s="84">
        <v>0</v>
      </c>
      <c r="F64" s="84">
        <f t="shared" si="13"/>
        <v>0</v>
      </c>
      <c r="G64" s="84">
        <v>0</v>
      </c>
      <c r="H64" s="84">
        <v>0</v>
      </c>
      <c r="I64" s="84">
        <f t="shared" ref="I64:I66" si="17">+H64-D64</f>
        <v>0</v>
      </c>
    </row>
    <row r="65" spans="1:9" x14ac:dyDescent="0.2">
      <c r="A65" s="61"/>
      <c r="B65" s="62"/>
      <c r="C65" s="63" t="s">
        <v>284</v>
      </c>
      <c r="D65" s="84">
        <v>0</v>
      </c>
      <c r="E65" s="84">
        <v>0</v>
      </c>
      <c r="F65" s="84">
        <f t="shared" si="13"/>
        <v>0</v>
      </c>
      <c r="G65" s="84">
        <v>0</v>
      </c>
      <c r="H65" s="84">
        <v>0</v>
      </c>
      <c r="I65" s="84">
        <f t="shared" si="17"/>
        <v>0</v>
      </c>
    </row>
    <row r="66" spans="1:9" x14ac:dyDescent="0.2">
      <c r="A66" s="61"/>
      <c r="B66" s="241" t="s">
        <v>285</v>
      </c>
      <c r="C66" s="242"/>
      <c r="D66" s="83">
        <v>0</v>
      </c>
      <c r="E66" s="83">
        <v>0</v>
      </c>
      <c r="F66" s="83">
        <f t="shared" si="13"/>
        <v>0</v>
      </c>
      <c r="G66" s="83">
        <v>0</v>
      </c>
      <c r="H66" s="83">
        <v>0</v>
      </c>
      <c r="I66" s="83">
        <f t="shared" si="17"/>
        <v>0</v>
      </c>
    </row>
    <row r="67" spans="1:9" x14ac:dyDescent="0.2">
      <c r="A67" s="61"/>
      <c r="B67" s="241" t="s">
        <v>286</v>
      </c>
      <c r="C67" s="242"/>
      <c r="D67" s="83">
        <v>0</v>
      </c>
      <c r="E67" s="83">
        <v>0</v>
      </c>
      <c r="F67" s="83">
        <f t="shared" ref="F67" si="18">+D67+E67</f>
        <v>0</v>
      </c>
      <c r="G67" s="83">
        <v>0</v>
      </c>
      <c r="H67" s="83">
        <v>0</v>
      </c>
      <c r="I67" s="83">
        <f t="shared" ref="I67" si="19">+H67-D67</f>
        <v>0</v>
      </c>
    </row>
    <row r="68" spans="1:9" x14ac:dyDescent="0.2">
      <c r="A68" s="64"/>
      <c r="B68" s="233"/>
      <c r="C68" s="234"/>
      <c r="D68" s="84"/>
      <c r="E68" s="84"/>
      <c r="F68" s="84"/>
      <c r="G68" s="84"/>
      <c r="H68" s="84"/>
      <c r="I68" s="84"/>
    </row>
    <row r="69" spans="1:9" x14ac:dyDescent="0.2">
      <c r="A69" s="230" t="s">
        <v>287</v>
      </c>
      <c r="B69" s="231"/>
      <c r="C69" s="232"/>
      <c r="D69" s="83">
        <f>+D49+D58+D63+D66+D67</f>
        <v>39509152</v>
      </c>
      <c r="E69" s="83">
        <f>+E49+E58+E63+E66+E67</f>
        <v>1115064</v>
      </c>
      <c r="F69" s="83">
        <f t="shared" ref="F69:I69" si="20">+F49+F58+F63+F66+F67</f>
        <v>40624216</v>
      </c>
      <c r="G69" s="83">
        <f t="shared" si="20"/>
        <v>41275132.579999998</v>
      </c>
      <c r="H69" s="83">
        <f t="shared" si="20"/>
        <v>41275132.579999998</v>
      </c>
      <c r="I69" s="83">
        <f t="shared" si="20"/>
        <v>1765980.5799999982</v>
      </c>
    </row>
    <row r="70" spans="1:9" x14ac:dyDescent="0.2">
      <c r="A70" s="64"/>
      <c r="B70" s="233"/>
      <c r="C70" s="234"/>
      <c r="D70" s="84"/>
      <c r="E70" s="84"/>
      <c r="F70" s="84"/>
      <c r="G70" s="84"/>
      <c r="H70" s="84"/>
      <c r="I70" s="84"/>
    </row>
    <row r="71" spans="1:9" x14ac:dyDescent="0.2">
      <c r="A71" s="235" t="s">
        <v>288</v>
      </c>
      <c r="B71" s="236"/>
      <c r="C71" s="237"/>
      <c r="D71" s="83">
        <f>+D72</f>
        <v>0</v>
      </c>
      <c r="E71" s="83">
        <f t="shared" ref="E71:I71" si="21">+E72</f>
        <v>0</v>
      </c>
      <c r="F71" s="83">
        <f t="shared" si="21"/>
        <v>0</v>
      </c>
      <c r="G71" s="83">
        <f t="shared" si="21"/>
        <v>0</v>
      </c>
      <c r="H71" s="83">
        <f t="shared" si="21"/>
        <v>0</v>
      </c>
      <c r="I71" s="83">
        <f t="shared" si="21"/>
        <v>0</v>
      </c>
    </row>
    <row r="72" spans="1:9" x14ac:dyDescent="0.2">
      <c r="A72" s="61"/>
      <c r="B72" s="238" t="s">
        <v>289</v>
      </c>
      <c r="C72" s="239"/>
      <c r="D72" s="84">
        <v>0</v>
      </c>
      <c r="E72" s="84">
        <v>0</v>
      </c>
      <c r="F72" s="84">
        <v>0</v>
      </c>
      <c r="G72" s="84">
        <v>0</v>
      </c>
      <c r="H72" s="84">
        <v>0</v>
      </c>
      <c r="I72" s="84">
        <v>0</v>
      </c>
    </row>
    <row r="73" spans="1:9" x14ac:dyDescent="0.2">
      <c r="A73" s="64"/>
      <c r="B73" s="233"/>
      <c r="C73" s="234"/>
      <c r="D73" s="84"/>
      <c r="E73" s="84"/>
      <c r="F73" s="84"/>
      <c r="G73" s="84"/>
      <c r="H73" s="84"/>
      <c r="I73" s="84"/>
    </row>
    <row r="74" spans="1:9" x14ac:dyDescent="0.2">
      <c r="A74" s="235" t="s">
        <v>290</v>
      </c>
      <c r="B74" s="236"/>
      <c r="C74" s="237"/>
      <c r="D74" s="83">
        <f>+D44+D69+D71</f>
        <v>53889847</v>
      </c>
      <c r="E74" s="83">
        <f>+E44+E69+E71</f>
        <v>1473966.28</v>
      </c>
      <c r="F74" s="83">
        <f t="shared" ref="F74:I74" si="22">+F44+F69+F71</f>
        <v>55363813.280000001</v>
      </c>
      <c r="G74" s="83">
        <f t="shared" si="22"/>
        <v>56035639.129999995</v>
      </c>
      <c r="H74" s="83">
        <f t="shared" si="22"/>
        <v>56035639.129999995</v>
      </c>
      <c r="I74" s="83">
        <f t="shared" si="22"/>
        <v>2145792.1299999976</v>
      </c>
    </row>
    <row r="75" spans="1:9" x14ac:dyDescent="0.2">
      <c r="A75" s="64"/>
      <c r="B75" s="233"/>
      <c r="C75" s="234"/>
      <c r="D75" s="84"/>
      <c r="E75" s="84"/>
      <c r="F75" s="84"/>
      <c r="G75" s="84"/>
      <c r="H75" s="84"/>
      <c r="I75" s="84"/>
    </row>
    <row r="76" spans="1:9" x14ac:dyDescent="0.2">
      <c r="A76" s="61"/>
      <c r="B76" s="240" t="s">
        <v>291</v>
      </c>
      <c r="C76" s="237"/>
      <c r="D76" s="84"/>
      <c r="E76" s="84"/>
      <c r="F76" s="84"/>
      <c r="G76" s="84"/>
      <c r="H76" s="84"/>
      <c r="I76" s="84"/>
    </row>
    <row r="77" spans="1:9" x14ac:dyDescent="0.2">
      <c r="A77" s="61"/>
      <c r="B77" s="241" t="s">
        <v>292</v>
      </c>
      <c r="C77" s="242"/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</row>
    <row r="78" spans="1:9" x14ac:dyDescent="0.2">
      <c r="A78" s="61"/>
      <c r="B78" s="241" t="s">
        <v>293</v>
      </c>
      <c r="C78" s="242"/>
      <c r="D78" s="84">
        <v>0</v>
      </c>
      <c r="E78" s="84">
        <v>0</v>
      </c>
      <c r="F78" s="84">
        <v>0</v>
      </c>
      <c r="G78" s="84">
        <v>0</v>
      </c>
      <c r="H78" s="84">
        <v>0</v>
      </c>
      <c r="I78" s="84">
        <v>0</v>
      </c>
    </row>
    <row r="79" spans="1:9" x14ac:dyDescent="0.2">
      <c r="A79" s="61"/>
      <c r="B79" s="243" t="s">
        <v>294</v>
      </c>
      <c r="C79" s="232"/>
      <c r="D79" s="83">
        <f>+D77+D78</f>
        <v>0</v>
      </c>
      <c r="E79" s="83">
        <f t="shared" ref="E79:I79" si="23">+E77+E78</f>
        <v>0</v>
      </c>
      <c r="F79" s="83">
        <f t="shared" si="23"/>
        <v>0</v>
      </c>
      <c r="G79" s="83">
        <f t="shared" si="23"/>
        <v>0</v>
      </c>
      <c r="H79" s="83">
        <f t="shared" si="23"/>
        <v>0</v>
      </c>
      <c r="I79" s="83">
        <f t="shared" si="23"/>
        <v>0</v>
      </c>
    </row>
    <row r="80" spans="1:9" ht="13.5" thickBot="1" x14ac:dyDescent="0.25">
      <c r="A80" s="68"/>
      <c r="B80" s="228"/>
      <c r="C80" s="229"/>
      <c r="D80" s="82"/>
      <c r="E80" s="82"/>
      <c r="F80" s="82"/>
      <c r="G80" s="82"/>
      <c r="H80" s="82"/>
      <c r="I80" s="82"/>
    </row>
    <row r="82" spans="1:9" x14ac:dyDescent="0.2">
      <c r="D82" s="118"/>
      <c r="E82" s="118"/>
      <c r="F82" s="118"/>
    </row>
    <row r="83" spans="1:9" x14ac:dyDescent="0.2">
      <c r="D83" s="118"/>
      <c r="E83" s="118"/>
      <c r="F83" s="118"/>
    </row>
    <row r="84" spans="1:9" x14ac:dyDescent="0.2">
      <c r="D84" s="118"/>
      <c r="E84" s="118"/>
      <c r="F84" s="118"/>
    </row>
    <row r="87" spans="1:9" x14ac:dyDescent="0.2">
      <c r="A87" s="164" t="s">
        <v>459</v>
      </c>
      <c r="B87" s="164"/>
      <c r="C87" s="164"/>
      <c r="D87" s="164"/>
      <c r="E87" s="254" t="s">
        <v>460</v>
      </c>
      <c r="F87" s="254"/>
      <c r="G87" s="254"/>
      <c r="H87" s="254"/>
      <c r="I87" s="254"/>
    </row>
    <row r="88" spans="1:9" x14ac:dyDescent="0.2">
      <c r="A88" s="164" t="s">
        <v>461</v>
      </c>
      <c r="B88" s="164"/>
      <c r="C88" s="164"/>
      <c r="D88" s="164"/>
      <c r="E88" s="254" t="s">
        <v>462</v>
      </c>
      <c r="F88" s="254"/>
      <c r="G88" s="254"/>
      <c r="H88" s="254"/>
      <c r="I88" s="254"/>
    </row>
    <row r="92" spans="1:9" x14ac:dyDescent="0.2">
      <c r="C92" s="1" t="s">
        <v>467</v>
      </c>
      <c r="D92" s="160">
        <v>53889847</v>
      </c>
      <c r="E92" s="160">
        <v>1473965.86</v>
      </c>
      <c r="F92" s="160">
        <v>55363812.859999999</v>
      </c>
      <c r="G92" s="160">
        <v>56035639.060000002</v>
      </c>
      <c r="H92" s="160">
        <v>56035639.060000002</v>
      </c>
    </row>
    <row r="94" spans="1:9" x14ac:dyDescent="0.2">
      <c r="C94" s="1" t="s">
        <v>468</v>
      </c>
      <c r="D94" s="77">
        <f>+D92-D74</f>
        <v>0</v>
      </c>
      <c r="E94" s="77">
        <f>+E92-E74</f>
        <v>-0.41999999992549419</v>
      </c>
      <c r="F94" s="77">
        <f>+F92-F74</f>
        <v>-0.42000000178813934</v>
      </c>
      <c r="G94" s="77">
        <f>+G92-G74</f>
        <v>-6.9999992847442627E-2</v>
      </c>
      <c r="H94" s="77">
        <f>+H92-H74</f>
        <v>-6.9999992847442627E-2</v>
      </c>
    </row>
    <row r="96" spans="1:9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view="pageBreakPreview" topLeftCell="A129" zoomScale="60" zoomScaleNormal="100" workbookViewId="0">
      <selection activeCell="K86" sqref="K86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8" customWidth="1"/>
    <col min="10" max="11" width="12.7109375" bestFit="1" customWidth="1"/>
  </cols>
  <sheetData>
    <row r="1" spans="1:10" x14ac:dyDescent="0.25">
      <c r="A1" s="165" t="s">
        <v>119</v>
      </c>
      <c r="B1" s="166"/>
      <c r="C1" s="166"/>
      <c r="D1" s="166"/>
      <c r="E1" s="166"/>
      <c r="F1" s="166"/>
      <c r="G1" s="166"/>
      <c r="H1" s="266"/>
    </row>
    <row r="2" spans="1:10" x14ac:dyDescent="0.25">
      <c r="A2" s="203" t="s">
        <v>299</v>
      </c>
      <c r="B2" s="222"/>
      <c r="C2" s="222"/>
      <c r="D2" s="222"/>
      <c r="E2" s="222"/>
      <c r="F2" s="222"/>
      <c r="G2" s="222"/>
      <c r="H2" s="267"/>
    </row>
    <row r="3" spans="1:10" x14ac:dyDescent="0.25">
      <c r="A3" s="203" t="s">
        <v>300</v>
      </c>
      <c r="B3" s="222"/>
      <c r="C3" s="222"/>
      <c r="D3" s="222"/>
      <c r="E3" s="222"/>
      <c r="F3" s="222"/>
      <c r="G3" s="222"/>
      <c r="H3" s="267"/>
    </row>
    <row r="4" spans="1:10" x14ac:dyDescent="0.25">
      <c r="A4" s="203" t="s">
        <v>465</v>
      </c>
      <c r="B4" s="222"/>
      <c r="C4" s="222"/>
      <c r="D4" s="222"/>
      <c r="E4" s="222"/>
      <c r="F4" s="222"/>
      <c r="G4" s="222"/>
      <c r="H4" s="267"/>
    </row>
    <row r="5" spans="1:10" ht="15.75" thickBot="1" x14ac:dyDescent="0.3">
      <c r="A5" s="205" t="s">
        <v>1</v>
      </c>
      <c r="B5" s="223"/>
      <c r="C5" s="223"/>
      <c r="D5" s="223"/>
      <c r="E5" s="223"/>
      <c r="F5" s="223"/>
      <c r="G5" s="223"/>
      <c r="H5" s="268"/>
    </row>
    <row r="6" spans="1:10" ht="15.75" thickBot="1" x14ac:dyDescent="0.3">
      <c r="A6" s="165" t="s">
        <v>181</v>
      </c>
      <c r="B6" s="167"/>
      <c r="C6" s="255" t="s">
        <v>301</v>
      </c>
      <c r="D6" s="256"/>
      <c r="E6" s="256"/>
      <c r="F6" s="256"/>
      <c r="G6" s="257"/>
      <c r="H6" s="248" t="s">
        <v>302</v>
      </c>
    </row>
    <row r="7" spans="1:10" ht="26.25" thickBot="1" x14ac:dyDescent="0.3">
      <c r="A7" s="205"/>
      <c r="B7" s="206"/>
      <c r="C7" s="159" t="s">
        <v>183</v>
      </c>
      <c r="D7" s="110" t="s">
        <v>303</v>
      </c>
      <c r="E7" s="159" t="s">
        <v>304</v>
      </c>
      <c r="F7" s="159" t="s">
        <v>184</v>
      </c>
      <c r="G7" s="159" t="s">
        <v>186</v>
      </c>
      <c r="H7" s="249"/>
    </row>
    <row r="8" spans="1:10" x14ac:dyDescent="0.25">
      <c r="A8" s="264" t="s">
        <v>305</v>
      </c>
      <c r="B8" s="265"/>
      <c r="C8" s="99">
        <f>+C9+C17+C27+C37+C47+C57+C61+C70+C74</f>
        <v>14380695</v>
      </c>
      <c r="D8" s="99">
        <f t="shared" ref="D8:H8" si="0">+D9+D17+D27+D37+D47+D57+D61+D70+D74</f>
        <v>358901.45000000019</v>
      </c>
      <c r="E8" s="99">
        <f t="shared" si="0"/>
        <v>14739596.449999999</v>
      </c>
      <c r="F8" s="99">
        <f t="shared" si="0"/>
        <v>13527196.329999998</v>
      </c>
      <c r="G8" s="99">
        <f t="shared" si="0"/>
        <v>13527196.329999998</v>
      </c>
      <c r="H8" s="99">
        <f t="shared" si="0"/>
        <v>1212400.1199999994</v>
      </c>
    </row>
    <row r="9" spans="1:10" x14ac:dyDescent="0.25">
      <c r="A9" s="247" t="s">
        <v>306</v>
      </c>
      <c r="B9" s="261"/>
      <c r="C9" s="99">
        <f>SUM(C10:C16)</f>
        <v>7517000</v>
      </c>
      <c r="D9" s="99">
        <f t="shared" ref="D9:H9" si="1">SUM(D10:D16)</f>
        <v>-316050</v>
      </c>
      <c r="E9" s="99">
        <f t="shared" si="1"/>
        <v>7200949.9999999991</v>
      </c>
      <c r="F9" s="99">
        <f t="shared" si="1"/>
        <v>6662588</v>
      </c>
      <c r="G9" s="99">
        <f t="shared" si="1"/>
        <v>6662588</v>
      </c>
      <c r="H9" s="99">
        <f t="shared" si="1"/>
        <v>538361.99999999953</v>
      </c>
    </row>
    <row r="10" spans="1:10" x14ac:dyDescent="0.25">
      <c r="A10" s="61"/>
      <c r="B10" s="62" t="s">
        <v>307</v>
      </c>
      <c r="C10" s="100">
        <v>0</v>
      </c>
      <c r="D10" s="84">
        <v>0</v>
      </c>
      <c r="E10" s="84">
        <f>+C10+D10</f>
        <v>0</v>
      </c>
      <c r="F10" s="84">
        <v>0</v>
      </c>
      <c r="G10" s="84">
        <v>0</v>
      </c>
      <c r="H10" s="84">
        <f>+E10-F10</f>
        <v>0</v>
      </c>
      <c r="J10" s="72"/>
    </row>
    <row r="11" spans="1:10" x14ac:dyDescent="0.25">
      <c r="A11" s="61"/>
      <c r="B11" s="62" t="s">
        <v>308</v>
      </c>
      <c r="C11" s="100">
        <v>4061703.209999999</v>
      </c>
      <c r="D11" s="84">
        <v>-443150</v>
      </c>
      <c r="E11" s="84">
        <f t="shared" ref="E11:E75" si="2">+C11+D11</f>
        <v>3618553.209999999</v>
      </c>
      <c r="F11" s="84">
        <v>3215077.25</v>
      </c>
      <c r="G11" s="84">
        <v>3215077.25</v>
      </c>
      <c r="H11" s="84">
        <f t="shared" ref="H11:H75" si="3">+E11-F11</f>
        <v>403475.95999999903</v>
      </c>
      <c r="J11" s="72"/>
    </row>
    <row r="12" spans="1:10" x14ac:dyDescent="0.25">
      <c r="A12" s="61"/>
      <c r="B12" s="62" t="s">
        <v>309</v>
      </c>
      <c r="C12" s="100">
        <v>1003884.0100000007</v>
      </c>
      <c r="D12" s="84">
        <v>189125.88</v>
      </c>
      <c r="E12" s="84">
        <f t="shared" si="2"/>
        <v>1193009.8900000006</v>
      </c>
      <c r="F12" s="84">
        <v>1058123.8500000001</v>
      </c>
      <c r="G12" s="84">
        <v>1058123.8500000001</v>
      </c>
      <c r="H12" s="84">
        <f t="shared" si="3"/>
        <v>134886.0400000005</v>
      </c>
      <c r="J12" s="72"/>
    </row>
    <row r="13" spans="1:10" x14ac:dyDescent="0.25">
      <c r="A13" s="61"/>
      <c r="B13" s="62" t="s">
        <v>310</v>
      </c>
      <c r="C13" s="100">
        <v>312162.7799999998</v>
      </c>
      <c r="D13" s="84">
        <v>-41275.879999999997</v>
      </c>
      <c r="E13" s="84">
        <f t="shared" si="2"/>
        <v>270886.89999999979</v>
      </c>
      <c r="F13" s="84">
        <v>270886.89999999991</v>
      </c>
      <c r="G13" s="84">
        <v>270886.89999999991</v>
      </c>
      <c r="H13" s="84">
        <f t="shared" si="3"/>
        <v>0</v>
      </c>
      <c r="J13" s="72"/>
    </row>
    <row r="14" spans="1:10" x14ac:dyDescent="0.25">
      <c r="A14" s="61"/>
      <c r="B14" s="62" t="s">
        <v>311</v>
      </c>
      <c r="C14" s="100">
        <f>39250+60000</f>
        <v>99250</v>
      </c>
      <c r="D14" s="84">
        <v>-26880.880000000001</v>
      </c>
      <c r="E14" s="84">
        <f t="shared" si="2"/>
        <v>72369.119999999995</v>
      </c>
      <c r="F14" s="84">
        <v>72369.119999999995</v>
      </c>
      <c r="G14" s="84">
        <v>72369.119999999995</v>
      </c>
      <c r="H14" s="84">
        <f t="shared" si="3"/>
        <v>0</v>
      </c>
      <c r="J14" s="72"/>
    </row>
    <row r="15" spans="1:10" x14ac:dyDescent="0.25">
      <c r="A15" s="61"/>
      <c r="B15" s="62" t="s">
        <v>312</v>
      </c>
      <c r="C15" s="100">
        <v>0</v>
      </c>
      <c r="D15" s="84">
        <v>0</v>
      </c>
      <c r="E15" s="84">
        <f t="shared" si="2"/>
        <v>0</v>
      </c>
      <c r="F15" s="84">
        <v>0</v>
      </c>
      <c r="G15" s="84">
        <v>0</v>
      </c>
      <c r="H15" s="84">
        <f t="shared" si="3"/>
        <v>0</v>
      </c>
      <c r="J15" s="72"/>
    </row>
    <row r="16" spans="1:10" x14ac:dyDescent="0.25">
      <c r="A16" s="61"/>
      <c r="B16" s="62" t="s">
        <v>313</v>
      </c>
      <c r="C16" s="100">
        <v>2040000.0000000002</v>
      </c>
      <c r="D16" s="84">
        <v>6130.88</v>
      </c>
      <c r="E16" s="84">
        <f t="shared" si="2"/>
        <v>2046130.8800000001</v>
      </c>
      <c r="F16" s="84">
        <v>2046130.88</v>
      </c>
      <c r="G16" s="84">
        <v>2046130.88</v>
      </c>
      <c r="H16" s="84">
        <f t="shared" si="3"/>
        <v>0</v>
      </c>
      <c r="J16" s="72"/>
    </row>
    <row r="17" spans="1:12" x14ac:dyDescent="0.25">
      <c r="A17" s="247" t="s">
        <v>314</v>
      </c>
      <c r="B17" s="261"/>
      <c r="C17" s="99">
        <f>SUM(C18:C26)</f>
        <v>1831167.62</v>
      </c>
      <c r="D17" s="99">
        <f>SUM(D18:D26)</f>
        <v>139393.00000000003</v>
      </c>
      <c r="E17" s="99">
        <f t="shared" ref="E17:G17" si="4">SUM(E18:E26)</f>
        <v>1970560.6199999999</v>
      </c>
      <c r="F17" s="99">
        <f>SUM(F18:F26)</f>
        <v>1899037.2899999998</v>
      </c>
      <c r="G17" s="99">
        <f t="shared" si="4"/>
        <v>1899037.2899999998</v>
      </c>
      <c r="H17" s="99">
        <f>SUM(H18:H26)</f>
        <v>71523.329999999987</v>
      </c>
    </row>
    <row r="18" spans="1:12" ht="25.5" x14ac:dyDescent="0.25">
      <c r="A18" s="61"/>
      <c r="B18" s="149" t="s">
        <v>315</v>
      </c>
      <c r="C18" s="100">
        <v>560070</v>
      </c>
      <c r="D18" s="84">
        <v>54075.83</v>
      </c>
      <c r="E18" s="84">
        <f t="shared" si="2"/>
        <v>614145.82999999996</v>
      </c>
      <c r="F18" s="84">
        <v>599016.94999999995</v>
      </c>
      <c r="G18" s="84">
        <v>599016.94999999995</v>
      </c>
      <c r="H18" s="84">
        <f t="shared" si="3"/>
        <v>15128.880000000005</v>
      </c>
      <c r="J18" s="72"/>
    </row>
    <row r="19" spans="1:12" x14ac:dyDescent="0.25">
      <c r="A19" s="61"/>
      <c r="B19" s="62" t="s">
        <v>316</v>
      </c>
      <c r="C19" s="100">
        <v>454418</v>
      </c>
      <c r="D19" s="84">
        <v>-99978.54</v>
      </c>
      <c r="E19" s="84">
        <f t="shared" si="2"/>
        <v>354439.46</v>
      </c>
      <c r="F19" s="84">
        <v>328997.21999999997</v>
      </c>
      <c r="G19" s="84">
        <v>328997.21999999997</v>
      </c>
      <c r="H19" s="84">
        <f t="shared" si="3"/>
        <v>25442.240000000049</v>
      </c>
      <c r="J19" s="72"/>
    </row>
    <row r="20" spans="1:12" x14ac:dyDescent="0.25">
      <c r="A20" s="61"/>
      <c r="B20" s="62" t="s">
        <v>317</v>
      </c>
      <c r="C20" s="100">
        <v>0</v>
      </c>
      <c r="D20" s="84">
        <v>1980</v>
      </c>
      <c r="E20" s="84">
        <f t="shared" si="2"/>
        <v>1980</v>
      </c>
      <c r="F20" s="84">
        <v>1980</v>
      </c>
      <c r="G20" s="84">
        <v>1980</v>
      </c>
      <c r="H20" s="84">
        <f t="shared" si="3"/>
        <v>0</v>
      </c>
      <c r="J20" s="72"/>
    </row>
    <row r="21" spans="1:12" x14ac:dyDescent="0.25">
      <c r="A21" s="145"/>
      <c r="B21" s="154" t="s">
        <v>318</v>
      </c>
      <c r="C21" s="155">
        <v>273324.62</v>
      </c>
      <c r="D21" s="86">
        <v>391065.47</v>
      </c>
      <c r="E21" s="86">
        <f t="shared" si="2"/>
        <v>664390.09</v>
      </c>
      <c r="F21" s="86">
        <v>643621.92000000004</v>
      </c>
      <c r="G21" s="86">
        <v>643621.92000000004</v>
      </c>
      <c r="H21" s="86">
        <f t="shared" si="3"/>
        <v>20768.169999999925</v>
      </c>
      <c r="J21" s="72"/>
    </row>
    <row r="22" spans="1:12" x14ac:dyDescent="0.25">
      <c r="A22" s="145"/>
      <c r="B22" s="154" t="s">
        <v>319</v>
      </c>
      <c r="C22" s="155">
        <v>64475.91</v>
      </c>
      <c r="D22" s="86">
        <v>4357.82</v>
      </c>
      <c r="E22" s="86">
        <f t="shared" si="2"/>
        <v>68833.73000000001</v>
      </c>
      <c r="F22" s="86">
        <v>63560.74</v>
      </c>
      <c r="G22" s="86">
        <v>63560.74</v>
      </c>
      <c r="H22" s="86">
        <f t="shared" si="3"/>
        <v>5272.9900000000125</v>
      </c>
      <c r="J22" s="72"/>
    </row>
    <row r="23" spans="1:12" x14ac:dyDescent="0.25">
      <c r="A23" s="145"/>
      <c r="B23" s="154" t="s">
        <v>320</v>
      </c>
      <c r="C23" s="155">
        <v>226032</v>
      </c>
      <c r="D23" s="86">
        <v>-68022.16</v>
      </c>
      <c r="E23" s="86">
        <f t="shared" si="2"/>
        <v>158009.84</v>
      </c>
      <c r="F23" s="86">
        <v>158009.84</v>
      </c>
      <c r="G23" s="86">
        <v>158009.84</v>
      </c>
      <c r="H23" s="86">
        <f t="shared" si="3"/>
        <v>0</v>
      </c>
      <c r="J23" s="72"/>
    </row>
    <row r="24" spans="1:12" x14ac:dyDescent="0.25">
      <c r="A24" s="145"/>
      <c r="B24" s="154" t="s">
        <v>321</v>
      </c>
      <c r="C24" s="155">
        <v>70720</v>
      </c>
      <c r="D24" s="86">
        <v>-19674.07</v>
      </c>
      <c r="E24" s="86">
        <f t="shared" si="2"/>
        <v>51045.93</v>
      </c>
      <c r="F24" s="86">
        <v>51045.93</v>
      </c>
      <c r="G24" s="86">
        <v>51045.93</v>
      </c>
      <c r="H24" s="86">
        <f t="shared" si="3"/>
        <v>0</v>
      </c>
      <c r="J24" s="72"/>
    </row>
    <row r="25" spans="1:12" x14ac:dyDescent="0.25">
      <c r="A25" s="145"/>
      <c r="B25" s="154" t="s">
        <v>322</v>
      </c>
      <c r="C25" s="155">
        <v>0</v>
      </c>
      <c r="D25" s="86">
        <v>0</v>
      </c>
      <c r="E25" s="86">
        <f t="shared" si="2"/>
        <v>0</v>
      </c>
      <c r="F25" s="86">
        <v>0</v>
      </c>
      <c r="G25" s="86">
        <v>0</v>
      </c>
      <c r="H25" s="86">
        <f t="shared" si="3"/>
        <v>0</v>
      </c>
      <c r="J25" s="72"/>
    </row>
    <row r="26" spans="1:12" x14ac:dyDescent="0.25">
      <c r="A26" s="145"/>
      <c r="B26" s="154" t="s">
        <v>323</v>
      </c>
      <c r="C26" s="155">
        <v>182127.09</v>
      </c>
      <c r="D26" s="86">
        <v>-124411.35</v>
      </c>
      <c r="E26" s="86">
        <f t="shared" si="2"/>
        <v>57715.739999999991</v>
      </c>
      <c r="F26" s="86">
        <v>52804.69</v>
      </c>
      <c r="G26" s="86">
        <v>52804.69</v>
      </c>
      <c r="H26" s="86">
        <f t="shared" si="3"/>
        <v>4911.0499999999884</v>
      </c>
      <c r="J26" s="72"/>
      <c r="L26" s="72"/>
    </row>
    <row r="27" spans="1:12" x14ac:dyDescent="0.25">
      <c r="A27" s="262" t="s">
        <v>324</v>
      </c>
      <c r="B27" s="263"/>
      <c r="C27" s="156">
        <f>SUM(C28:C36)</f>
        <v>4961527.38</v>
      </c>
      <c r="D27" s="156">
        <f t="shared" ref="D27:H27" si="5">SUM(D28:D36)</f>
        <v>319583.25000000012</v>
      </c>
      <c r="E27" s="156">
        <f t="shared" si="5"/>
        <v>5281110.6300000008</v>
      </c>
      <c r="F27" s="156">
        <f t="shared" si="5"/>
        <v>4678596.04</v>
      </c>
      <c r="G27" s="156">
        <f t="shared" si="5"/>
        <v>4678596.04</v>
      </c>
      <c r="H27" s="156">
        <f t="shared" si="5"/>
        <v>602514.59</v>
      </c>
      <c r="L27" s="72"/>
    </row>
    <row r="28" spans="1:12" x14ac:dyDescent="0.25">
      <c r="A28" s="145"/>
      <c r="B28" s="154" t="s">
        <v>325</v>
      </c>
      <c r="C28" s="155">
        <v>831038.46</v>
      </c>
      <c r="D28" s="86">
        <v>-9728.83</v>
      </c>
      <c r="E28" s="86">
        <f t="shared" si="2"/>
        <v>821309.63</v>
      </c>
      <c r="F28" s="86">
        <v>762976.43</v>
      </c>
      <c r="G28" s="86">
        <v>762976.43</v>
      </c>
      <c r="H28" s="86">
        <f t="shared" si="3"/>
        <v>58333.199999999953</v>
      </c>
    </row>
    <row r="29" spans="1:12" x14ac:dyDescent="0.25">
      <c r="A29" s="145"/>
      <c r="B29" s="154" t="s">
        <v>326</v>
      </c>
      <c r="C29" s="155">
        <v>81440</v>
      </c>
      <c r="D29" s="86">
        <v>34383.919999999998</v>
      </c>
      <c r="E29" s="86">
        <f t="shared" si="2"/>
        <v>115823.92</v>
      </c>
      <c r="F29" s="86">
        <v>98700.92</v>
      </c>
      <c r="G29" s="86">
        <v>98700.92</v>
      </c>
      <c r="H29" s="86">
        <f t="shared" si="3"/>
        <v>17123</v>
      </c>
    </row>
    <row r="30" spans="1:12" x14ac:dyDescent="0.25">
      <c r="A30" s="145"/>
      <c r="B30" s="154" t="s">
        <v>327</v>
      </c>
      <c r="C30" s="155">
        <v>747892.35999999987</v>
      </c>
      <c r="D30" s="86">
        <f>-61415.9+41760</f>
        <v>-19655.900000000001</v>
      </c>
      <c r="E30" s="86">
        <f t="shared" si="2"/>
        <v>728236.45999999985</v>
      </c>
      <c r="F30" s="86">
        <f>511629.91+41760</f>
        <v>553389.90999999992</v>
      </c>
      <c r="G30" s="86">
        <f>511629.91+41760</f>
        <v>553389.90999999992</v>
      </c>
      <c r="H30" s="86">
        <f t="shared" si="3"/>
        <v>174846.54999999993</v>
      </c>
    </row>
    <row r="31" spans="1:12" x14ac:dyDescent="0.25">
      <c r="A31" s="145"/>
      <c r="B31" s="154" t="s">
        <v>328</v>
      </c>
      <c r="C31" s="155">
        <v>566250</v>
      </c>
      <c r="D31" s="86">
        <v>-191100.11</v>
      </c>
      <c r="E31" s="86">
        <f t="shared" si="2"/>
        <v>375149.89</v>
      </c>
      <c r="F31" s="86">
        <v>303077.52</v>
      </c>
      <c r="G31" s="86">
        <v>303077.52</v>
      </c>
      <c r="H31" s="86">
        <f t="shared" si="3"/>
        <v>72072.37</v>
      </c>
    </row>
    <row r="32" spans="1:12" ht="25.5" x14ac:dyDescent="0.25">
      <c r="A32" s="145"/>
      <c r="B32" s="157" t="s">
        <v>329</v>
      </c>
      <c r="C32" s="155">
        <v>238356.78999999998</v>
      </c>
      <c r="D32" s="86">
        <v>700116.05</v>
      </c>
      <c r="E32" s="86">
        <f t="shared" si="2"/>
        <v>938472.84000000008</v>
      </c>
      <c r="F32" s="86">
        <v>892466.74</v>
      </c>
      <c r="G32" s="86">
        <v>892466.74</v>
      </c>
      <c r="H32" s="86">
        <f t="shared" si="3"/>
        <v>46006.100000000093</v>
      </c>
    </row>
    <row r="33" spans="1:8" x14ac:dyDescent="0.25">
      <c r="A33" s="61"/>
      <c r="B33" s="62" t="s">
        <v>330</v>
      </c>
      <c r="C33" s="100">
        <v>0</v>
      </c>
      <c r="D33" s="84">
        <v>0</v>
      </c>
      <c r="E33" s="84">
        <f t="shared" si="2"/>
        <v>0</v>
      </c>
      <c r="F33" s="84">
        <v>0</v>
      </c>
      <c r="G33" s="84">
        <v>0</v>
      </c>
      <c r="H33" s="84">
        <f t="shared" si="3"/>
        <v>0</v>
      </c>
    </row>
    <row r="34" spans="1:8" x14ac:dyDescent="0.25">
      <c r="A34" s="61"/>
      <c r="B34" s="62" t="s">
        <v>331</v>
      </c>
      <c r="C34" s="100">
        <v>142413</v>
      </c>
      <c r="D34" s="84">
        <v>-17984.05</v>
      </c>
      <c r="E34" s="84">
        <f t="shared" si="2"/>
        <v>124428.95</v>
      </c>
      <c r="F34" s="84">
        <v>64642.83</v>
      </c>
      <c r="G34" s="84">
        <v>64642.83</v>
      </c>
      <c r="H34" s="84">
        <f t="shared" si="3"/>
        <v>59786.119999999995</v>
      </c>
    </row>
    <row r="35" spans="1:8" x14ac:dyDescent="0.25">
      <c r="A35" s="61"/>
      <c r="B35" s="62" t="s">
        <v>332</v>
      </c>
      <c r="C35" s="100">
        <v>163936.76999999999</v>
      </c>
      <c r="D35" s="84">
        <v>385792.55</v>
      </c>
      <c r="E35" s="84">
        <f>+C35+D35</f>
        <v>549729.31999999995</v>
      </c>
      <c r="F35" s="84">
        <v>549729.31999999995</v>
      </c>
      <c r="G35" s="84">
        <v>549729.31999999995</v>
      </c>
      <c r="H35" s="84">
        <f t="shared" si="3"/>
        <v>0</v>
      </c>
    </row>
    <row r="36" spans="1:8" x14ac:dyDescent="0.25">
      <c r="A36" s="61"/>
      <c r="B36" s="62" t="s">
        <v>333</v>
      </c>
      <c r="C36" s="100">
        <f>1286200+904000</f>
        <v>2190200</v>
      </c>
      <c r="D36" s="84">
        <f>-581105.38+18865</f>
        <v>-562240.38</v>
      </c>
      <c r="E36" s="84">
        <f t="shared" si="2"/>
        <v>1627959.62</v>
      </c>
      <c r="F36" s="84">
        <f>639536.05+814076.32</f>
        <v>1453612.37</v>
      </c>
      <c r="G36" s="84">
        <f>639536.05+814076.32</f>
        <v>1453612.37</v>
      </c>
      <c r="H36" s="84">
        <f t="shared" si="3"/>
        <v>174347.25</v>
      </c>
    </row>
    <row r="37" spans="1:8" ht="30" customHeight="1" x14ac:dyDescent="0.25">
      <c r="A37" s="199" t="s">
        <v>334</v>
      </c>
      <c r="B37" s="200"/>
      <c r="C37" s="99">
        <f>SUM(C38:C46)</f>
        <v>0</v>
      </c>
      <c r="D37" s="99">
        <f t="shared" ref="D37:H37" si="6">SUM(D38:D46)</f>
        <v>0</v>
      </c>
      <c r="E37" s="99">
        <f t="shared" si="6"/>
        <v>0</v>
      </c>
      <c r="F37" s="99">
        <f t="shared" si="6"/>
        <v>0</v>
      </c>
      <c r="G37" s="99">
        <f t="shared" si="6"/>
        <v>0</v>
      </c>
      <c r="H37" s="99">
        <f t="shared" si="6"/>
        <v>0</v>
      </c>
    </row>
    <row r="38" spans="1:8" x14ac:dyDescent="0.25">
      <c r="A38" s="61"/>
      <c r="B38" s="62" t="s">
        <v>335</v>
      </c>
      <c r="C38" s="100">
        <v>0</v>
      </c>
      <c r="D38" s="100">
        <v>0</v>
      </c>
      <c r="E38" s="84">
        <f t="shared" si="2"/>
        <v>0</v>
      </c>
      <c r="F38" s="100">
        <v>0</v>
      </c>
      <c r="G38" s="100">
        <v>0</v>
      </c>
      <c r="H38" s="84">
        <f t="shared" si="3"/>
        <v>0</v>
      </c>
    </row>
    <row r="39" spans="1:8" x14ac:dyDescent="0.25">
      <c r="A39" s="61"/>
      <c r="B39" s="62" t="s">
        <v>336</v>
      </c>
      <c r="C39" s="100">
        <v>0</v>
      </c>
      <c r="D39" s="100">
        <v>0</v>
      </c>
      <c r="E39" s="84">
        <f t="shared" si="2"/>
        <v>0</v>
      </c>
      <c r="F39" s="100">
        <v>0</v>
      </c>
      <c r="G39" s="100">
        <v>0</v>
      </c>
      <c r="H39" s="84">
        <f t="shared" si="3"/>
        <v>0</v>
      </c>
    </row>
    <row r="40" spans="1:8" x14ac:dyDescent="0.25">
      <c r="A40" s="61"/>
      <c r="B40" s="62" t="s">
        <v>337</v>
      </c>
      <c r="C40" s="100">
        <v>0</v>
      </c>
      <c r="D40" s="100">
        <v>0</v>
      </c>
      <c r="E40" s="84">
        <f t="shared" si="2"/>
        <v>0</v>
      </c>
      <c r="F40" s="100">
        <v>0</v>
      </c>
      <c r="G40" s="100">
        <v>0</v>
      </c>
      <c r="H40" s="84">
        <f t="shared" si="3"/>
        <v>0</v>
      </c>
    </row>
    <row r="41" spans="1:8" x14ac:dyDescent="0.25">
      <c r="A41" s="61"/>
      <c r="B41" s="62" t="s">
        <v>338</v>
      </c>
      <c r="C41" s="100">
        <v>0</v>
      </c>
      <c r="D41" s="100">
        <v>0</v>
      </c>
      <c r="E41" s="84">
        <f t="shared" si="2"/>
        <v>0</v>
      </c>
      <c r="F41" s="100">
        <v>0</v>
      </c>
      <c r="G41" s="100">
        <v>0</v>
      </c>
      <c r="H41" s="84">
        <f t="shared" si="3"/>
        <v>0</v>
      </c>
    </row>
    <row r="42" spans="1:8" x14ac:dyDescent="0.25">
      <c r="A42" s="61"/>
      <c r="B42" s="62" t="s">
        <v>339</v>
      </c>
      <c r="C42" s="100">
        <v>0</v>
      </c>
      <c r="D42" s="100">
        <v>0</v>
      </c>
      <c r="E42" s="84">
        <f t="shared" si="2"/>
        <v>0</v>
      </c>
      <c r="F42" s="100">
        <v>0</v>
      </c>
      <c r="G42" s="100">
        <v>0</v>
      </c>
      <c r="H42" s="84">
        <f t="shared" si="3"/>
        <v>0</v>
      </c>
    </row>
    <row r="43" spans="1:8" x14ac:dyDescent="0.25">
      <c r="A43" s="61"/>
      <c r="B43" s="62" t="s">
        <v>340</v>
      </c>
      <c r="C43" s="100">
        <v>0</v>
      </c>
      <c r="D43" s="100">
        <v>0</v>
      </c>
      <c r="E43" s="84">
        <f t="shared" si="2"/>
        <v>0</v>
      </c>
      <c r="F43" s="100">
        <v>0</v>
      </c>
      <c r="G43" s="100">
        <v>0</v>
      </c>
      <c r="H43" s="84">
        <f t="shared" si="3"/>
        <v>0</v>
      </c>
    </row>
    <row r="44" spans="1:8" x14ac:dyDescent="0.25">
      <c r="A44" s="61"/>
      <c r="B44" s="62" t="s">
        <v>341</v>
      </c>
      <c r="C44" s="100">
        <v>0</v>
      </c>
      <c r="D44" s="100">
        <v>0</v>
      </c>
      <c r="E44" s="84">
        <f t="shared" si="2"/>
        <v>0</v>
      </c>
      <c r="F44" s="100">
        <v>0</v>
      </c>
      <c r="G44" s="100">
        <v>0</v>
      </c>
      <c r="H44" s="84">
        <f t="shared" si="3"/>
        <v>0</v>
      </c>
    </row>
    <row r="45" spans="1:8" x14ac:dyDescent="0.25">
      <c r="A45" s="61"/>
      <c r="B45" s="62" t="s">
        <v>342</v>
      </c>
      <c r="C45" s="100">
        <v>0</v>
      </c>
      <c r="D45" s="100">
        <v>0</v>
      </c>
      <c r="E45" s="84">
        <f t="shared" si="2"/>
        <v>0</v>
      </c>
      <c r="F45" s="100">
        <v>0</v>
      </c>
      <c r="G45" s="100">
        <v>0</v>
      </c>
      <c r="H45" s="84">
        <f t="shared" si="3"/>
        <v>0</v>
      </c>
    </row>
    <row r="46" spans="1:8" x14ac:dyDescent="0.25">
      <c r="A46" s="61"/>
      <c r="B46" s="62" t="s">
        <v>343</v>
      </c>
      <c r="C46" s="100">
        <v>0</v>
      </c>
      <c r="D46" s="100">
        <v>0</v>
      </c>
      <c r="E46" s="84">
        <f t="shared" si="2"/>
        <v>0</v>
      </c>
      <c r="F46" s="100">
        <v>0</v>
      </c>
      <c r="G46" s="100">
        <v>0</v>
      </c>
      <c r="H46" s="84">
        <f t="shared" si="3"/>
        <v>0</v>
      </c>
    </row>
    <row r="47" spans="1:8" ht="28.5" customHeight="1" x14ac:dyDescent="0.25">
      <c r="A47" s="199" t="s">
        <v>344</v>
      </c>
      <c r="B47" s="200"/>
      <c r="C47" s="99">
        <f>SUM(C48:C56)</f>
        <v>71000</v>
      </c>
      <c r="D47" s="99">
        <f t="shared" ref="D47:H47" si="7">SUM(D48:D56)</f>
        <v>215975.2</v>
      </c>
      <c r="E47" s="99">
        <f t="shared" si="7"/>
        <v>286975.19999999995</v>
      </c>
      <c r="F47" s="99">
        <f t="shared" si="7"/>
        <v>286975</v>
      </c>
      <c r="G47" s="99">
        <f t="shared" si="7"/>
        <v>286975</v>
      </c>
      <c r="H47" s="99">
        <f t="shared" si="7"/>
        <v>0.2000000000007276</v>
      </c>
    </row>
    <row r="48" spans="1:8" x14ac:dyDescent="0.25">
      <c r="A48" s="61"/>
      <c r="B48" s="154" t="s">
        <v>345</v>
      </c>
      <c r="C48" s="155">
        <v>65500</v>
      </c>
      <c r="D48" s="86">
        <v>205172.96</v>
      </c>
      <c r="E48" s="86">
        <f t="shared" si="2"/>
        <v>270672.95999999996</v>
      </c>
      <c r="F48" s="86">
        <v>270672.96000000002</v>
      </c>
      <c r="G48" s="86">
        <v>270672.96000000002</v>
      </c>
      <c r="H48" s="86">
        <f t="shared" si="3"/>
        <v>0</v>
      </c>
    </row>
    <row r="49" spans="1:8" x14ac:dyDescent="0.25">
      <c r="A49" s="61"/>
      <c r="B49" s="62" t="s">
        <v>346</v>
      </c>
      <c r="C49" s="100">
        <v>0</v>
      </c>
      <c r="D49" s="84">
        <v>4262.04</v>
      </c>
      <c r="E49" s="84">
        <f t="shared" si="2"/>
        <v>4262.04</v>
      </c>
      <c r="F49" s="84">
        <v>4262.04</v>
      </c>
      <c r="G49" s="84">
        <v>4262.04</v>
      </c>
      <c r="H49" s="84">
        <f t="shared" si="3"/>
        <v>0</v>
      </c>
    </row>
    <row r="50" spans="1:8" x14ac:dyDescent="0.25">
      <c r="A50" s="61"/>
      <c r="B50" s="62" t="s">
        <v>347</v>
      </c>
      <c r="C50" s="100">
        <v>0</v>
      </c>
      <c r="D50" s="84">
        <v>0</v>
      </c>
      <c r="E50" s="84">
        <f t="shared" si="2"/>
        <v>0</v>
      </c>
      <c r="F50" s="84">
        <v>0</v>
      </c>
      <c r="G50" s="84">
        <v>0</v>
      </c>
      <c r="H50" s="84">
        <f t="shared" si="3"/>
        <v>0</v>
      </c>
    </row>
    <row r="51" spans="1:8" x14ac:dyDescent="0.25">
      <c r="A51" s="61"/>
      <c r="B51" s="62" t="s">
        <v>348</v>
      </c>
      <c r="C51" s="100">
        <v>0</v>
      </c>
      <c r="D51" s="84">
        <v>0</v>
      </c>
      <c r="E51" s="84">
        <f t="shared" si="2"/>
        <v>0</v>
      </c>
      <c r="F51" s="84">
        <v>0</v>
      </c>
      <c r="G51" s="84">
        <v>0</v>
      </c>
      <c r="H51" s="84">
        <f t="shared" si="3"/>
        <v>0</v>
      </c>
    </row>
    <row r="52" spans="1:8" x14ac:dyDescent="0.25">
      <c r="A52" s="61"/>
      <c r="B52" s="62" t="s">
        <v>349</v>
      </c>
      <c r="C52" s="100">
        <v>0</v>
      </c>
      <c r="D52" s="84">
        <v>0</v>
      </c>
      <c r="E52" s="84">
        <f t="shared" si="2"/>
        <v>0</v>
      </c>
      <c r="F52" s="84">
        <v>0</v>
      </c>
      <c r="G52" s="84">
        <v>0</v>
      </c>
      <c r="H52" s="84">
        <f t="shared" si="3"/>
        <v>0</v>
      </c>
    </row>
    <row r="53" spans="1:8" x14ac:dyDescent="0.25">
      <c r="A53" s="61"/>
      <c r="B53" s="62" t="s">
        <v>350</v>
      </c>
      <c r="C53" s="100">
        <v>5500</v>
      </c>
      <c r="D53" s="84">
        <v>6540.2</v>
      </c>
      <c r="E53" s="84">
        <f t="shared" si="2"/>
        <v>12040.2</v>
      </c>
      <c r="F53" s="84">
        <v>12040</v>
      </c>
      <c r="G53" s="84">
        <v>12040</v>
      </c>
      <c r="H53" s="84">
        <f t="shared" si="3"/>
        <v>0.2000000000007276</v>
      </c>
    </row>
    <row r="54" spans="1:8" x14ac:dyDescent="0.25">
      <c r="A54" s="61"/>
      <c r="B54" s="62" t="s">
        <v>351</v>
      </c>
      <c r="C54" s="100">
        <v>0</v>
      </c>
      <c r="D54" s="100">
        <v>0</v>
      </c>
      <c r="E54" s="84">
        <f t="shared" si="2"/>
        <v>0</v>
      </c>
      <c r="F54" s="100">
        <v>0</v>
      </c>
      <c r="G54" s="100">
        <v>0</v>
      </c>
      <c r="H54" s="84">
        <f t="shared" si="3"/>
        <v>0</v>
      </c>
    </row>
    <row r="55" spans="1:8" x14ac:dyDescent="0.25">
      <c r="A55" s="61"/>
      <c r="B55" s="62" t="s">
        <v>352</v>
      </c>
      <c r="C55" s="100">
        <v>0</v>
      </c>
      <c r="D55" s="100">
        <v>0</v>
      </c>
      <c r="E55" s="84">
        <f t="shared" si="2"/>
        <v>0</v>
      </c>
      <c r="F55" s="100">
        <v>0</v>
      </c>
      <c r="G55" s="100">
        <v>0</v>
      </c>
      <c r="H55" s="84">
        <f t="shared" si="3"/>
        <v>0</v>
      </c>
    </row>
    <row r="56" spans="1:8" x14ac:dyDescent="0.25">
      <c r="A56" s="61"/>
      <c r="B56" s="62" t="s">
        <v>353</v>
      </c>
      <c r="C56" s="100">
        <v>0</v>
      </c>
      <c r="D56" s="100">
        <v>0</v>
      </c>
      <c r="E56" s="84">
        <f t="shared" si="2"/>
        <v>0</v>
      </c>
      <c r="F56" s="100">
        <v>0</v>
      </c>
      <c r="G56" s="100">
        <v>0</v>
      </c>
      <c r="H56" s="84">
        <f t="shared" si="3"/>
        <v>0</v>
      </c>
    </row>
    <row r="57" spans="1:8" x14ac:dyDescent="0.25">
      <c r="A57" s="247" t="s">
        <v>354</v>
      </c>
      <c r="B57" s="261"/>
      <c r="C57" s="99">
        <f>SUM(C58:C60)</f>
        <v>0</v>
      </c>
      <c r="D57" s="99">
        <f t="shared" ref="D57:H57" si="8">SUM(D58:D60)</f>
        <v>0</v>
      </c>
      <c r="E57" s="99">
        <f t="shared" si="8"/>
        <v>0</v>
      </c>
      <c r="F57" s="99">
        <f t="shared" si="8"/>
        <v>0</v>
      </c>
      <c r="G57" s="99">
        <f t="shared" si="8"/>
        <v>0</v>
      </c>
      <c r="H57" s="99">
        <f t="shared" si="8"/>
        <v>0</v>
      </c>
    </row>
    <row r="58" spans="1:8" x14ac:dyDescent="0.25">
      <c r="A58" s="61"/>
      <c r="B58" s="62" t="s">
        <v>355</v>
      </c>
      <c r="C58" s="100">
        <v>0</v>
      </c>
      <c r="D58" s="100">
        <v>0</v>
      </c>
      <c r="E58" s="84">
        <f t="shared" si="2"/>
        <v>0</v>
      </c>
      <c r="F58" s="100">
        <v>0</v>
      </c>
      <c r="G58" s="100">
        <v>0</v>
      </c>
      <c r="H58" s="84">
        <f t="shared" si="3"/>
        <v>0</v>
      </c>
    </row>
    <row r="59" spans="1:8" x14ac:dyDescent="0.25">
      <c r="A59" s="61"/>
      <c r="B59" s="62" t="s">
        <v>356</v>
      </c>
      <c r="C59" s="100">
        <v>0</v>
      </c>
      <c r="D59" s="100">
        <v>0</v>
      </c>
      <c r="E59" s="84">
        <f t="shared" si="2"/>
        <v>0</v>
      </c>
      <c r="F59" s="100">
        <v>0</v>
      </c>
      <c r="G59" s="100">
        <v>0</v>
      </c>
      <c r="H59" s="84">
        <f t="shared" si="3"/>
        <v>0</v>
      </c>
    </row>
    <row r="60" spans="1:8" x14ac:dyDescent="0.25">
      <c r="A60" s="61"/>
      <c r="B60" s="62" t="s">
        <v>357</v>
      </c>
      <c r="C60" s="100">
        <v>0</v>
      </c>
      <c r="D60" s="100">
        <v>0</v>
      </c>
      <c r="E60" s="84">
        <f t="shared" si="2"/>
        <v>0</v>
      </c>
      <c r="F60" s="100">
        <v>0</v>
      </c>
      <c r="G60" s="100">
        <v>0</v>
      </c>
      <c r="H60" s="84">
        <f t="shared" si="3"/>
        <v>0</v>
      </c>
    </row>
    <row r="61" spans="1:8" ht="27" customHeight="1" x14ac:dyDescent="0.25">
      <c r="A61" s="199" t="s">
        <v>358</v>
      </c>
      <c r="B61" s="200"/>
      <c r="C61" s="99">
        <f>SUM(C62:C69)</f>
        <v>0</v>
      </c>
      <c r="D61" s="99">
        <f t="shared" ref="D61:H61" si="9">SUM(D62:D69)</f>
        <v>0</v>
      </c>
      <c r="E61" s="99">
        <f t="shared" si="9"/>
        <v>0</v>
      </c>
      <c r="F61" s="99">
        <f t="shared" si="9"/>
        <v>0</v>
      </c>
      <c r="G61" s="99">
        <f t="shared" si="9"/>
        <v>0</v>
      </c>
      <c r="H61" s="99">
        <f t="shared" si="9"/>
        <v>0</v>
      </c>
    </row>
    <row r="62" spans="1:8" x14ac:dyDescent="0.25">
      <c r="A62" s="61"/>
      <c r="B62" s="62" t="s">
        <v>359</v>
      </c>
      <c r="C62" s="100">
        <v>0</v>
      </c>
      <c r="D62" s="100">
        <v>0</v>
      </c>
      <c r="E62" s="84">
        <f t="shared" si="2"/>
        <v>0</v>
      </c>
      <c r="F62" s="100">
        <v>0</v>
      </c>
      <c r="G62" s="100">
        <v>0</v>
      </c>
      <c r="H62" s="84">
        <f t="shared" si="3"/>
        <v>0</v>
      </c>
    </row>
    <row r="63" spans="1:8" x14ac:dyDescent="0.25">
      <c r="A63" s="61"/>
      <c r="B63" s="62" t="s">
        <v>360</v>
      </c>
      <c r="C63" s="100">
        <v>0</v>
      </c>
      <c r="D63" s="100">
        <v>0</v>
      </c>
      <c r="E63" s="84">
        <f t="shared" si="2"/>
        <v>0</v>
      </c>
      <c r="F63" s="100">
        <v>0</v>
      </c>
      <c r="G63" s="100">
        <v>0</v>
      </c>
      <c r="H63" s="84">
        <f t="shared" si="3"/>
        <v>0</v>
      </c>
    </row>
    <row r="64" spans="1:8" x14ac:dyDescent="0.25">
      <c r="A64" s="61"/>
      <c r="B64" s="62" t="s">
        <v>361</v>
      </c>
      <c r="C64" s="100">
        <v>0</v>
      </c>
      <c r="D64" s="100">
        <v>0</v>
      </c>
      <c r="E64" s="84">
        <f t="shared" si="2"/>
        <v>0</v>
      </c>
      <c r="F64" s="100">
        <v>0</v>
      </c>
      <c r="G64" s="100">
        <v>0</v>
      </c>
      <c r="H64" s="84">
        <f t="shared" si="3"/>
        <v>0</v>
      </c>
    </row>
    <row r="65" spans="1:8" x14ac:dyDescent="0.25">
      <c r="A65" s="61"/>
      <c r="B65" s="62" t="s">
        <v>362</v>
      </c>
      <c r="C65" s="100">
        <v>0</v>
      </c>
      <c r="D65" s="100">
        <v>0</v>
      </c>
      <c r="E65" s="84">
        <f t="shared" si="2"/>
        <v>0</v>
      </c>
      <c r="F65" s="100">
        <v>0</v>
      </c>
      <c r="G65" s="100">
        <v>0</v>
      </c>
      <c r="H65" s="84">
        <f t="shared" si="3"/>
        <v>0</v>
      </c>
    </row>
    <row r="66" spans="1:8" x14ac:dyDescent="0.25">
      <c r="A66" s="61"/>
      <c r="B66" s="62" t="s">
        <v>363</v>
      </c>
      <c r="C66" s="100">
        <v>0</v>
      </c>
      <c r="D66" s="100">
        <v>0</v>
      </c>
      <c r="E66" s="84">
        <f t="shared" si="2"/>
        <v>0</v>
      </c>
      <c r="F66" s="100">
        <v>0</v>
      </c>
      <c r="G66" s="100">
        <v>0</v>
      </c>
      <c r="H66" s="84">
        <f t="shared" si="3"/>
        <v>0</v>
      </c>
    </row>
    <row r="67" spans="1:8" x14ac:dyDescent="0.25">
      <c r="A67" s="61"/>
      <c r="B67" s="62" t="s">
        <v>364</v>
      </c>
      <c r="C67" s="100">
        <v>0</v>
      </c>
      <c r="D67" s="100">
        <v>0</v>
      </c>
      <c r="E67" s="84">
        <f t="shared" si="2"/>
        <v>0</v>
      </c>
      <c r="F67" s="100">
        <v>0</v>
      </c>
      <c r="G67" s="100">
        <v>0</v>
      </c>
      <c r="H67" s="84">
        <f t="shared" si="3"/>
        <v>0</v>
      </c>
    </row>
    <row r="68" spans="1:8" x14ac:dyDescent="0.25">
      <c r="A68" s="61"/>
      <c r="B68" s="62" t="s">
        <v>365</v>
      </c>
      <c r="C68" s="100">
        <v>0</v>
      </c>
      <c r="D68" s="100">
        <v>0</v>
      </c>
      <c r="E68" s="84">
        <f t="shared" si="2"/>
        <v>0</v>
      </c>
      <c r="F68" s="100">
        <v>0</v>
      </c>
      <c r="G68" s="100">
        <v>0</v>
      </c>
      <c r="H68" s="84">
        <f t="shared" si="3"/>
        <v>0</v>
      </c>
    </row>
    <row r="69" spans="1:8" x14ac:dyDescent="0.25">
      <c r="A69" s="61"/>
      <c r="B69" s="62" t="s">
        <v>366</v>
      </c>
      <c r="C69" s="100">
        <v>0</v>
      </c>
      <c r="D69" s="100">
        <v>0</v>
      </c>
      <c r="E69" s="84">
        <f t="shared" si="2"/>
        <v>0</v>
      </c>
      <c r="F69" s="100">
        <v>0</v>
      </c>
      <c r="G69" s="100">
        <v>0</v>
      </c>
      <c r="H69" s="84">
        <f t="shared" si="3"/>
        <v>0</v>
      </c>
    </row>
    <row r="70" spans="1:8" x14ac:dyDescent="0.25">
      <c r="A70" s="247" t="s">
        <v>367</v>
      </c>
      <c r="B70" s="261"/>
      <c r="C70" s="99">
        <f>SUM(C71:C73)</f>
        <v>0</v>
      </c>
      <c r="D70" s="99">
        <f t="shared" ref="D70:H70" si="10">SUM(D71:D73)</f>
        <v>0</v>
      </c>
      <c r="E70" s="99">
        <f t="shared" si="10"/>
        <v>0</v>
      </c>
      <c r="F70" s="99">
        <f t="shared" si="10"/>
        <v>0</v>
      </c>
      <c r="G70" s="99">
        <f t="shared" si="10"/>
        <v>0</v>
      </c>
      <c r="H70" s="99">
        <f t="shared" si="10"/>
        <v>0</v>
      </c>
    </row>
    <row r="71" spans="1:8" x14ac:dyDescent="0.25">
      <c r="A71" s="61"/>
      <c r="B71" s="62" t="s">
        <v>368</v>
      </c>
      <c r="C71" s="100">
        <v>0</v>
      </c>
      <c r="D71" s="100">
        <v>0</v>
      </c>
      <c r="E71" s="84">
        <f t="shared" si="2"/>
        <v>0</v>
      </c>
      <c r="F71" s="100">
        <v>0</v>
      </c>
      <c r="G71" s="100">
        <v>0</v>
      </c>
      <c r="H71" s="84">
        <f t="shared" si="3"/>
        <v>0</v>
      </c>
    </row>
    <row r="72" spans="1:8" x14ac:dyDescent="0.25">
      <c r="A72" s="61"/>
      <c r="B72" s="62" t="s">
        <v>369</v>
      </c>
      <c r="C72" s="100">
        <v>0</v>
      </c>
      <c r="D72" s="100">
        <v>0</v>
      </c>
      <c r="E72" s="84">
        <f t="shared" si="2"/>
        <v>0</v>
      </c>
      <c r="F72" s="100">
        <v>0</v>
      </c>
      <c r="G72" s="100">
        <v>0</v>
      </c>
      <c r="H72" s="84">
        <f t="shared" si="3"/>
        <v>0</v>
      </c>
    </row>
    <row r="73" spans="1:8" x14ac:dyDescent="0.25">
      <c r="A73" s="163"/>
      <c r="B73" s="141" t="s">
        <v>370</v>
      </c>
      <c r="C73" s="100">
        <v>0</v>
      </c>
      <c r="D73" s="100">
        <v>0</v>
      </c>
      <c r="E73" s="84">
        <f t="shared" si="2"/>
        <v>0</v>
      </c>
      <c r="F73" s="100">
        <v>0</v>
      </c>
      <c r="G73" s="100">
        <v>0</v>
      </c>
      <c r="H73" s="84">
        <f t="shared" si="3"/>
        <v>0</v>
      </c>
    </row>
    <row r="74" spans="1:8" x14ac:dyDescent="0.25">
      <c r="A74" s="247" t="s">
        <v>371</v>
      </c>
      <c r="B74" s="261"/>
      <c r="C74" s="99">
        <f>SUM(C75:C81)</f>
        <v>0</v>
      </c>
      <c r="D74" s="99">
        <f t="shared" ref="D74:H74" si="11">SUM(D75:D81)</f>
        <v>0</v>
      </c>
      <c r="E74" s="99">
        <f t="shared" si="11"/>
        <v>0</v>
      </c>
      <c r="F74" s="99">
        <f t="shared" si="11"/>
        <v>0</v>
      </c>
      <c r="G74" s="99">
        <f t="shared" si="11"/>
        <v>0</v>
      </c>
      <c r="H74" s="99">
        <f t="shared" si="11"/>
        <v>0</v>
      </c>
    </row>
    <row r="75" spans="1:8" x14ac:dyDescent="0.25">
      <c r="A75" s="61"/>
      <c r="B75" s="62" t="s">
        <v>372</v>
      </c>
      <c r="C75" s="100">
        <v>0</v>
      </c>
      <c r="D75" s="100">
        <v>0</v>
      </c>
      <c r="E75" s="84">
        <f t="shared" si="2"/>
        <v>0</v>
      </c>
      <c r="F75" s="100">
        <v>0</v>
      </c>
      <c r="G75" s="100">
        <v>0</v>
      </c>
      <c r="H75" s="84">
        <f t="shared" si="3"/>
        <v>0</v>
      </c>
    </row>
    <row r="76" spans="1:8" x14ac:dyDescent="0.25">
      <c r="A76" s="61"/>
      <c r="B76" s="62" t="s">
        <v>373</v>
      </c>
      <c r="C76" s="100">
        <v>0</v>
      </c>
      <c r="D76" s="100">
        <v>0</v>
      </c>
      <c r="E76" s="84">
        <f t="shared" ref="E76:E81" si="12">+C76+D76</f>
        <v>0</v>
      </c>
      <c r="F76" s="100">
        <v>0</v>
      </c>
      <c r="G76" s="100">
        <v>0</v>
      </c>
      <c r="H76" s="84">
        <f t="shared" ref="H76:H81" si="13">+E76-F76</f>
        <v>0</v>
      </c>
    </row>
    <row r="77" spans="1:8" x14ac:dyDescent="0.25">
      <c r="A77" s="61"/>
      <c r="B77" s="62" t="s">
        <v>374</v>
      </c>
      <c r="C77" s="100">
        <v>0</v>
      </c>
      <c r="D77" s="100">
        <v>0</v>
      </c>
      <c r="E77" s="84">
        <f t="shared" si="12"/>
        <v>0</v>
      </c>
      <c r="F77" s="100">
        <v>0</v>
      </c>
      <c r="G77" s="100">
        <v>0</v>
      </c>
      <c r="H77" s="84">
        <f t="shared" si="13"/>
        <v>0</v>
      </c>
    </row>
    <row r="78" spans="1:8" x14ac:dyDescent="0.25">
      <c r="A78" s="61"/>
      <c r="B78" s="62" t="s">
        <v>375</v>
      </c>
      <c r="C78" s="100">
        <v>0</v>
      </c>
      <c r="D78" s="100">
        <v>0</v>
      </c>
      <c r="E78" s="84">
        <f t="shared" si="12"/>
        <v>0</v>
      </c>
      <c r="F78" s="100">
        <v>0</v>
      </c>
      <c r="G78" s="100">
        <v>0</v>
      </c>
      <c r="H78" s="84">
        <f t="shared" si="13"/>
        <v>0</v>
      </c>
    </row>
    <row r="79" spans="1:8" x14ac:dyDescent="0.25">
      <c r="A79" s="61"/>
      <c r="B79" s="62" t="s">
        <v>376</v>
      </c>
      <c r="C79" s="100">
        <v>0</v>
      </c>
      <c r="D79" s="100">
        <v>0</v>
      </c>
      <c r="E79" s="84">
        <f t="shared" si="12"/>
        <v>0</v>
      </c>
      <c r="F79" s="100">
        <v>0</v>
      </c>
      <c r="G79" s="100">
        <v>0</v>
      </c>
      <c r="H79" s="84">
        <f t="shared" si="13"/>
        <v>0</v>
      </c>
    </row>
    <row r="80" spans="1:8" x14ac:dyDescent="0.25">
      <c r="A80" s="61"/>
      <c r="B80" s="62" t="s">
        <v>377</v>
      </c>
      <c r="C80" s="100">
        <v>0</v>
      </c>
      <c r="D80" s="100">
        <v>0</v>
      </c>
      <c r="E80" s="84">
        <f t="shared" si="12"/>
        <v>0</v>
      </c>
      <c r="F80" s="100">
        <v>0</v>
      </c>
      <c r="G80" s="100">
        <v>0</v>
      </c>
      <c r="H80" s="84">
        <f t="shared" si="13"/>
        <v>0</v>
      </c>
    </row>
    <row r="81" spans="1:11" x14ac:dyDescent="0.25">
      <c r="A81" s="163"/>
      <c r="B81" s="141" t="s">
        <v>378</v>
      </c>
      <c r="C81" s="100">
        <v>0</v>
      </c>
      <c r="D81" s="100">
        <v>0</v>
      </c>
      <c r="E81" s="84">
        <f t="shared" si="12"/>
        <v>0</v>
      </c>
      <c r="F81" s="100">
        <v>0</v>
      </c>
      <c r="G81" s="100">
        <v>0</v>
      </c>
      <c r="H81" s="84">
        <f t="shared" si="13"/>
        <v>0</v>
      </c>
    </row>
    <row r="82" spans="1:11" ht="15.75" thickBot="1" x14ac:dyDescent="0.3">
      <c r="A82" s="73"/>
      <c r="B82" s="74"/>
      <c r="C82" s="292"/>
      <c r="D82" s="292"/>
      <c r="E82" s="292"/>
      <c r="F82" s="292"/>
      <c r="G82" s="292"/>
      <c r="H82" s="292"/>
    </row>
    <row r="83" spans="1:11" x14ac:dyDescent="0.25">
      <c r="A83" s="235" t="s">
        <v>379</v>
      </c>
      <c r="B83" s="253"/>
      <c r="C83" s="99">
        <f>+C84+C92+C102+C112+C122+C132+C136+C145+C149</f>
        <v>39509152</v>
      </c>
      <c r="D83" s="99">
        <f t="shared" ref="D83:H83" si="14">+D84+D92+D102+D112+D122+D132+D136+D145+D149</f>
        <v>1115063.5799999996</v>
      </c>
      <c r="E83" s="99">
        <f t="shared" si="14"/>
        <v>40624215.580000006</v>
      </c>
      <c r="F83" s="99">
        <f t="shared" si="14"/>
        <v>36620405.379999995</v>
      </c>
      <c r="G83" s="99">
        <f t="shared" si="14"/>
        <v>36620405.379999995</v>
      </c>
      <c r="H83" s="99">
        <f t="shared" si="14"/>
        <v>4003810.2</v>
      </c>
      <c r="J83" s="72"/>
      <c r="K83" s="72"/>
    </row>
    <row r="84" spans="1:11" x14ac:dyDescent="0.25">
      <c r="A84" s="247" t="s">
        <v>306</v>
      </c>
      <c r="B84" s="261"/>
      <c r="C84" s="99">
        <f>SUM(C85:C91)</f>
        <v>38512725</v>
      </c>
      <c r="D84" s="99">
        <f t="shared" ref="D84:H84" si="15">SUM(D85:D91)</f>
        <v>915009.50999999978</v>
      </c>
      <c r="E84" s="99">
        <f t="shared" si="15"/>
        <v>39427734.510000005</v>
      </c>
      <c r="F84" s="99">
        <f t="shared" si="15"/>
        <v>35423924.309999995</v>
      </c>
      <c r="G84" s="99">
        <f t="shared" si="15"/>
        <v>35423924.309999995</v>
      </c>
      <c r="H84" s="99">
        <f t="shared" si="15"/>
        <v>4003810.2</v>
      </c>
    </row>
    <row r="85" spans="1:11" x14ac:dyDescent="0.25">
      <c r="A85" s="61"/>
      <c r="B85" s="62" t="s">
        <v>307</v>
      </c>
      <c r="C85" s="100">
        <v>13106831.77</v>
      </c>
      <c r="D85" s="84">
        <v>482915.06</v>
      </c>
      <c r="E85" s="84">
        <f>+C85+D85</f>
        <v>13589746.83</v>
      </c>
      <c r="F85" s="84">
        <v>13452497.9</v>
      </c>
      <c r="G85" s="84">
        <v>13452497.9</v>
      </c>
      <c r="H85" s="84">
        <f t="shared" ref="H85:H105" si="16">+E85-F85</f>
        <v>137248.9299999997</v>
      </c>
    </row>
    <row r="86" spans="1:11" x14ac:dyDescent="0.25">
      <c r="A86" s="61"/>
      <c r="B86" s="62" t="s">
        <v>308</v>
      </c>
      <c r="C86" s="100">
        <v>9097663.9000000004</v>
      </c>
      <c r="D86" s="84">
        <v>-877408.68</v>
      </c>
      <c r="E86" s="84">
        <f t="shared" ref="E86:E105" si="17">+C86+D86</f>
        <v>8220255.2200000007</v>
      </c>
      <c r="F86" s="84">
        <v>7865825.1200000001</v>
      </c>
      <c r="G86" s="84">
        <v>7865825.1200000001</v>
      </c>
      <c r="H86" s="84">
        <f t="shared" si="16"/>
        <v>354430.10000000056</v>
      </c>
    </row>
    <row r="87" spans="1:11" x14ac:dyDescent="0.25">
      <c r="A87" s="61"/>
      <c r="B87" s="62" t="s">
        <v>309</v>
      </c>
      <c r="C87" s="100">
        <v>4374120.93</v>
      </c>
      <c r="D87" s="84">
        <v>1088867.23</v>
      </c>
      <c r="E87" s="84">
        <f t="shared" si="17"/>
        <v>5462988.1600000001</v>
      </c>
      <c r="F87" s="84">
        <v>5295022.5999999996</v>
      </c>
      <c r="G87" s="84">
        <v>5295022.5999999996</v>
      </c>
      <c r="H87" s="84">
        <f t="shared" si="16"/>
        <v>167965.56000000052</v>
      </c>
    </row>
    <row r="88" spans="1:11" x14ac:dyDescent="0.25">
      <c r="A88" s="61"/>
      <c r="B88" s="62" t="s">
        <v>310</v>
      </c>
      <c r="C88" s="100">
        <v>4084163.28</v>
      </c>
      <c r="D88" s="84">
        <v>128933.83</v>
      </c>
      <c r="E88" s="84">
        <f t="shared" si="17"/>
        <v>4213097.1099999994</v>
      </c>
      <c r="F88" s="84">
        <v>3125839.96</v>
      </c>
      <c r="G88" s="84">
        <v>3125839.96</v>
      </c>
      <c r="H88" s="84">
        <f t="shared" si="16"/>
        <v>1087257.1499999994</v>
      </c>
    </row>
    <row r="89" spans="1:11" x14ac:dyDescent="0.25">
      <c r="A89" s="135"/>
      <c r="B89" s="141" t="s">
        <v>311</v>
      </c>
      <c r="C89" s="100">
        <v>6401058.4800000004</v>
      </c>
      <c r="D89" s="100">
        <v>51456.47</v>
      </c>
      <c r="E89" s="84">
        <f t="shared" si="17"/>
        <v>6452514.9500000002</v>
      </c>
      <c r="F89" s="100">
        <v>4273883.33</v>
      </c>
      <c r="G89" s="100">
        <v>4273883.33</v>
      </c>
      <c r="H89" s="84">
        <f t="shared" si="16"/>
        <v>2178631.62</v>
      </c>
    </row>
    <row r="90" spans="1:11" x14ac:dyDescent="0.25">
      <c r="A90" s="61"/>
      <c r="B90" s="62" t="s">
        <v>312</v>
      </c>
      <c r="C90" s="100">
        <v>216000</v>
      </c>
      <c r="D90" s="84">
        <v>0</v>
      </c>
      <c r="E90" s="84">
        <f t="shared" si="17"/>
        <v>216000</v>
      </c>
      <c r="F90" s="84">
        <v>206625</v>
      </c>
      <c r="G90" s="84">
        <v>206625</v>
      </c>
      <c r="H90" s="84">
        <f t="shared" si="16"/>
        <v>9375</v>
      </c>
    </row>
    <row r="91" spans="1:11" x14ac:dyDescent="0.25">
      <c r="A91" s="61"/>
      <c r="B91" s="62" t="s">
        <v>313</v>
      </c>
      <c r="C91" s="100">
        <v>1232886.6399999999</v>
      </c>
      <c r="D91" s="84">
        <v>40245.599999999999</v>
      </c>
      <c r="E91" s="84">
        <f t="shared" si="17"/>
        <v>1273132.24</v>
      </c>
      <c r="F91" s="84">
        <v>1204230.3999999999</v>
      </c>
      <c r="G91" s="84">
        <v>1204230.3999999999</v>
      </c>
      <c r="H91" s="84">
        <f t="shared" si="16"/>
        <v>68901.840000000084</v>
      </c>
    </row>
    <row r="92" spans="1:11" x14ac:dyDescent="0.25">
      <c r="A92" s="247" t="s">
        <v>314</v>
      </c>
      <c r="B92" s="261"/>
      <c r="C92" s="99">
        <f>SUM(C93:C101)</f>
        <v>0</v>
      </c>
      <c r="D92" s="99">
        <f t="shared" ref="D92:H92" si="18">SUM(D93:D101)</f>
        <v>122904.18999999999</v>
      </c>
      <c r="E92" s="99">
        <f t="shared" si="18"/>
        <v>122904.18999999999</v>
      </c>
      <c r="F92" s="99">
        <f t="shared" si="18"/>
        <v>122904.18999999999</v>
      </c>
      <c r="G92" s="99">
        <f t="shared" si="18"/>
        <v>122904.18999999999</v>
      </c>
      <c r="H92" s="99">
        <f t="shared" si="18"/>
        <v>0</v>
      </c>
    </row>
    <row r="93" spans="1:11" ht="25.5" x14ac:dyDescent="0.25">
      <c r="A93" s="61"/>
      <c r="B93" s="149" t="s">
        <v>315</v>
      </c>
      <c r="C93" s="100">
        <v>0</v>
      </c>
      <c r="D93" s="100">
        <v>0</v>
      </c>
      <c r="E93" s="84">
        <f t="shared" si="17"/>
        <v>0</v>
      </c>
      <c r="F93" s="100">
        <v>0</v>
      </c>
      <c r="G93" s="100">
        <v>0</v>
      </c>
      <c r="H93" s="84">
        <f t="shared" si="16"/>
        <v>0</v>
      </c>
    </row>
    <row r="94" spans="1:11" x14ac:dyDescent="0.25">
      <c r="A94" s="61"/>
      <c r="B94" s="62" t="s">
        <v>316</v>
      </c>
      <c r="C94" s="100">
        <v>0</v>
      </c>
      <c r="D94" s="100">
        <v>0</v>
      </c>
      <c r="E94" s="84">
        <f t="shared" si="17"/>
        <v>0</v>
      </c>
      <c r="F94" s="100">
        <v>0</v>
      </c>
      <c r="G94" s="100">
        <v>0</v>
      </c>
      <c r="H94" s="84">
        <f t="shared" si="16"/>
        <v>0</v>
      </c>
    </row>
    <row r="95" spans="1:11" x14ac:dyDescent="0.25">
      <c r="A95" s="61"/>
      <c r="B95" s="62" t="s">
        <v>317</v>
      </c>
      <c r="C95" s="100">
        <v>0</v>
      </c>
      <c r="D95" s="100">
        <v>0</v>
      </c>
      <c r="E95" s="84">
        <f t="shared" si="17"/>
        <v>0</v>
      </c>
      <c r="F95" s="100">
        <v>0</v>
      </c>
      <c r="G95" s="100">
        <v>0</v>
      </c>
      <c r="H95" s="84">
        <f t="shared" si="16"/>
        <v>0</v>
      </c>
    </row>
    <row r="96" spans="1:11" x14ac:dyDescent="0.25">
      <c r="A96" s="145"/>
      <c r="B96" s="154" t="s">
        <v>318</v>
      </c>
      <c r="C96" s="155">
        <v>0</v>
      </c>
      <c r="D96" s="155">
        <v>119304.18</v>
      </c>
      <c r="E96" s="86">
        <f t="shared" si="17"/>
        <v>119304.18</v>
      </c>
      <c r="F96" s="155">
        <v>119304.18</v>
      </c>
      <c r="G96" s="155">
        <v>119304.18</v>
      </c>
      <c r="H96" s="86">
        <f t="shared" si="16"/>
        <v>0</v>
      </c>
    </row>
    <row r="97" spans="1:8" x14ac:dyDescent="0.25">
      <c r="A97" s="145"/>
      <c r="B97" s="154" t="s">
        <v>319</v>
      </c>
      <c r="C97" s="155">
        <v>0</v>
      </c>
      <c r="D97" s="155">
        <v>0</v>
      </c>
      <c r="E97" s="86">
        <f t="shared" si="17"/>
        <v>0</v>
      </c>
      <c r="F97" s="155">
        <v>0</v>
      </c>
      <c r="G97" s="155">
        <v>0</v>
      </c>
      <c r="H97" s="86">
        <f t="shared" si="16"/>
        <v>0</v>
      </c>
    </row>
    <row r="98" spans="1:8" x14ac:dyDescent="0.25">
      <c r="A98" s="145"/>
      <c r="B98" s="154" t="s">
        <v>320</v>
      </c>
      <c r="C98" s="155">
        <v>0</v>
      </c>
      <c r="D98" s="155">
        <v>0</v>
      </c>
      <c r="E98" s="86">
        <f t="shared" si="17"/>
        <v>0</v>
      </c>
      <c r="F98" s="155">
        <v>0</v>
      </c>
      <c r="G98" s="155">
        <v>0</v>
      </c>
      <c r="H98" s="86">
        <f t="shared" si="16"/>
        <v>0</v>
      </c>
    </row>
    <row r="99" spans="1:8" x14ac:dyDescent="0.25">
      <c r="A99" s="145"/>
      <c r="B99" s="154" t="s">
        <v>321</v>
      </c>
      <c r="C99" s="155">
        <v>0</v>
      </c>
      <c r="D99" s="155">
        <v>0</v>
      </c>
      <c r="E99" s="86">
        <f t="shared" si="17"/>
        <v>0</v>
      </c>
      <c r="F99" s="155">
        <v>0</v>
      </c>
      <c r="G99" s="155">
        <v>0</v>
      </c>
      <c r="H99" s="86">
        <f t="shared" si="16"/>
        <v>0</v>
      </c>
    </row>
    <row r="100" spans="1:8" x14ac:dyDescent="0.25">
      <c r="A100" s="145"/>
      <c r="B100" s="154" t="s">
        <v>322</v>
      </c>
      <c r="C100" s="155">
        <v>0</v>
      </c>
      <c r="D100" s="155">
        <v>0</v>
      </c>
      <c r="E100" s="86">
        <f t="shared" si="17"/>
        <v>0</v>
      </c>
      <c r="F100" s="155">
        <v>0</v>
      </c>
      <c r="G100" s="155">
        <v>0</v>
      </c>
      <c r="H100" s="86">
        <f t="shared" si="16"/>
        <v>0</v>
      </c>
    </row>
    <row r="101" spans="1:8" x14ac:dyDescent="0.25">
      <c r="A101" s="145"/>
      <c r="B101" s="154" t="s">
        <v>323</v>
      </c>
      <c r="C101" s="155">
        <v>0</v>
      </c>
      <c r="D101" s="155">
        <v>3600.01</v>
      </c>
      <c r="E101" s="86">
        <f t="shared" si="17"/>
        <v>3600.01</v>
      </c>
      <c r="F101" s="155">
        <v>3600.01</v>
      </c>
      <c r="G101" s="155">
        <v>3600.01</v>
      </c>
      <c r="H101" s="86">
        <f t="shared" si="16"/>
        <v>0</v>
      </c>
    </row>
    <row r="102" spans="1:8" x14ac:dyDescent="0.25">
      <c r="A102" s="262" t="s">
        <v>324</v>
      </c>
      <c r="B102" s="263"/>
      <c r="C102" s="156">
        <f>SUM(C103:C111)</f>
        <v>996427</v>
      </c>
      <c r="D102" s="156">
        <f t="shared" ref="D102:H102" si="19">SUM(D103:D111)</f>
        <v>0</v>
      </c>
      <c r="E102" s="156">
        <f t="shared" si="19"/>
        <v>996427</v>
      </c>
      <c r="F102" s="156">
        <f t="shared" si="19"/>
        <v>996427</v>
      </c>
      <c r="G102" s="156">
        <f t="shared" si="19"/>
        <v>996427</v>
      </c>
      <c r="H102" s="156">
        <f t="shared" si="19"/>
        <v>0</v>
      </c>
    </row>
    <row r="103" spans="1:8" x14ac:dyDescent="0.25">
      <c r="A103" s="145"/>
      <c r="B103" s="154" t="s">
        <v>325</v>
      </c>
      <c r="C103" s="155">
        <v>24982</v>
      </c>
      <c r="D103" s="86">
        <v>0</v>
      </c>
      <c r="E103" s="86">
        <f t="shared" si="17"/>
        <v>24982</v>
      </c>
      <c r="F103" s="86">
        <v>24982</v>
      </c>
      <c r="G103" s="86">
        <v>24982</v>
      </c>
      <c r="H103" s="86">
        <f t="shared" si="16"/>
        <v>0</v>
      </c>
    </row>
    <row r="104" spans="1:8" x14ac:dyDescent="0.25">
      <c r="A104" s="145"/>
      <c r="B104" s="154" t="s">
        <v>326</v>
      </c>
      <c r="C104" s="155">
        <v>0</v>
      </c>
      <c r="D104" s="86">
        <v>0</v>
      </c>
      <c r="E104" s="86">
        <f t="shared" si="17"/>
        <v>0</v>
      </c>
      <c r="F104" s="86">
        <v>0</v>
      </c>
      <c r="G104" s="86">
        <v>0</v>
      </c>
      <c r="H104" s="86">
        <f t="shared" si="16"/>
        <v>0</v>
      </c>
    </row>
    <row r="105" spans="1:8" x14ac:dyDescent="0.25">
      <c r="A105" s="145"/>
      <c r="B105" s="154" t="s">
        <v>327</v>
      </c>
      <c r="C105" s="155">
        <v>499879.8</v>
      </c>
      <c r="D105" s="86">
        <v>-2.88</v>
      </c>
      <c r="E105" s="86">
        <f t="shared" si="17"/>
        <v>499876.92</v>
      </c>
      <c r="F105" s="86">
        <v>499876.92</v>
      </c>
      <c r="G105" s="86">
        <v>499876.92</v>
      </c>
      <c r="H105" s="86">
        <f t="shared" si="16"/>
        <v>0</v>
      </c>
    </row>
    <row r="106" spans="1:8" x14ac:dyDescent="0.25">
      <c r="A106" s="145"/>
      <c r="B106" s="154" t="s">
        <v>328</v>
      </c>
      <c r="C106" s="155">
        <v>0</v>
      </c>
      <c r="D106" s="86">
        <v>0</v>
      </c>
      <c r="E106" s="86">
        <f t="shared" ref="E106:E107" si="20">+C106+D106</f>
        <v>0</v>
      </c>
      <c r="F106" s="86">
        <v>0</v>
      </c>
      <c r="G106" s="86">
        <v>0</v>
      </c>
      <c r="H106" s="86">
        <f t="shared" ref="H106:H107" si="21">+E106-F106</f>
        <v>0</v>
      </c>
    </row>
    <row r="107" spans="1:8" ht="25.5" x14ac:dyDescent="0.25">
      <c r="A107" s="145"/>
      <c r="B107" s="157" t="s">
        <v>329</v>
      </c>
      <c r="C107" s="155">
        <v>471565.2</v>
      </c>
      <c r="D107" s="86">
        <v>2.88</v>
      </c>
      <c r="E107" s="86">
        <f t="shared" si="20"/>
        <v>471568.08</v>
      </c>
      <c r="F107" s="86">
        <v>471568.08</v>
      </c>
      <c r="G107" s="86">
        <v>471568.08</v>
      </c>
      <c r="H107" s="86">
        <f t="shared" si="21"/>
        <v>0</v>
      </c>
    </row>
    <row r="108" spans="1:8" x14ac:dyDescent="0.25">
      <c r="A108" s="61"/>
      <c r="B108" s="62" t="s">
        <v>330</v>
      </c>
      <c r="C108" s="100">
        <v>0</v>
      </c>
      <c r="D108" s="84">
        <v>0</v>
      </c>
      <c r="E108" s="84">
        <f t="shared" ref="E108:E111" si="22">+C108+D108</f>
        <v>0</v>
      </c>
      <c r="F108" s="84">
        <v>0</v>
      </c>
      <c r="G108" s="84">
        <v>0</v>
      </c>
      <c r="H108" s="84">
        <f t="shared" ref="H108:H111" si="23">+E108-F108</f>
        <v>0</v>
      </c>
    </row>
    <row r="109" spans="1:8" x14ac:dyDescent="0.25">
      <c r="A109" s="61"/>
      <c r="B109" s="62" t="s">
        <v>331</v>
      </c>
      <c r="C109" s="100">
        <v>0</v>
      </c>
      <c r="D109" s="84">
        <v>0</v>
      </c>
      <c r="E109" s="84">
        <f t="shared" si="22"/>
        <v>0</v>
      </c>
      <c r="F109" s="84">
        <v>0</v>
      </c>
      <c r="G109" s="84">
        <v>0</v>
      </c>
      <c r="H109" s="84">
        <f t="shared" si="23"/>
        <v>0</v>
      </c>
    </row>
    <row r="110" spans="1:8" x14ac:dyDescent="0.25">
      <c r="A110" s="61"/>
      <c r="B110" s="62" t="s">
        <v>332</v>
      </c>
      <c r="C110" s="100">
        <v>0</v>
      </c>
      <c r="D110" s="84">
        <v>0</v>
      </c>
      <c r="E110" s="84">
        <f t="shared" si="22"/>
        <v>0</v>
      </c>
      <c r="F110" s="84">
        <v>0</v>
      </c>
      <c r="G110" s="84">
        <v>0</v>
      </c>
      <c r="H110" s="84">
        <f t="shared" si="23"/>
        <v>0</v>
      </c>
    </row>
    <row r="111" spans="1:8" x14ac:dyDescent="0.25">
      <c r="A111" s="61"/>
      <c r="B111" s="62" t="s">
        <v>333</v>
      </c>
      <c r="C111" s="100">
        <v>0</v>
      </c>
      <c r="D111" s="84">
        <v>0</v>
      </c>
      <c r="E111" s="84">
        <f t="shared" si="22"/>
        <v>0</v>
      </c>
      <c r="F111" s="84">
        <v>0</v>
      </c>
      <c r="G111" s="84">
        <v>0</v>
      </c>
      <c r="H111" s="84">
        <f t="shared" si="23"/>
        <v>0</v>
      </c>
    </row>
    <row r="112" spans="1:8" ht="30.75" customHeight="1" x14ac:dyDescent="0.25">
      <c r="A112" s="199" t="s">
        <v>334</v>
      </c>
      <c r="B112" s="200"/>
      <c r="C112" s="99">
        <f>SUM(C113:C121)</f>
        <v>0</v>
      </c>
      <c r="D112" s="99">
        <f t="shared" ref="D112:H112" si="24">SUM(D113:D121)</f>
        <v>0</v>
      </c>
      <c r="E112" s="99">
        <f t="shared" si="24"/>
        <v>0</v>
      </c>
      <c r="F112" s="99">
        <f t="shared" si="24"/>
        <v>0</v>
      </c>
      <c r="G112" s="99">
        <f t="shared" si="24"/>
        <v>0</v>
      </c>
      <c r="H112" s="99">
        <f t="shared" si="24"/>
        <v>0</v>
      </c>
    </row>
    <row r="113" spans="1:8" x14ac:dyDescent="0.25">
      <c r="A113" s="61"/>
      <c r="B113" s="62" t="s">
        <v>335</v>
      </c>
      <c r="C113" s="100">
        <v>0</v>
      </c>
      <c r="D113" s="84">
        <v>0</v>
      </c>
      <c r="E113" s="84">
        <f t="shared" ref="E113:E121" si="25">+C113+D113</f>
        <v>0</v>
      </c>
      <c r="F113" s="84">
        <v>0</v>
      </c>
      <c r="G113" s="84">
        <v>0</v>
      </c>
      <c r="H113" s="84">
        <f t="shared" ref="H113:H121" si="26">+E113-F113</f>
        <v>0</v>
      </c>
    </row>
    <row r="114" spans="1:8" x14ac:dyDescent="0.25">
      <c r="A114" s="61"/>
      <c r="B114" s="62" t="s">
        <v>336</v>
      </c>
      <c r="C114" s="100">
        <v>0</v>
      </c>
      <c r="D114" s="84">
        <v>0</v>
      </c>
      <c r="E114" s="84">
        <f t="shared" si="25"/>
        <v>0</v>
      </c>
      <c r="F114" s="84">
        <v>0</v>
      </c>
      <c r="G114" s="84">
        <v>0</v>
      </c>
      <c r="H114" s="84">
        <f t="shared" si="26"/>
        <v>0</v>
      </c>
    </row>
    <row r="115" spans="1:8" x14ac:dyDescent="0.25">
      <c r="A115" s="61"/>
      <c r="B115" s="62" t="s">
        <v>337</v>
      </c>
      <c r="C115" s="100">
        <v>0</v>
      </c>
      <c r="D115" s="84">
        <v>0</v>
      </c>
      <c r="E115" s="84">
        <f t="shared" si="25"/>
        <v>0</v>
      </c>
      <c r="F115" s="84">
        <v>0</v>
      </c>
      <c r="G115" s="84">
        <v>0</v>
      </c>
      <c r="H115" s="84">
        <f t="shared" si="26"/>
        <v>0</v>
      </c>
    </row>
    <row r="116" spans="1:8" x14ac:dyDescent="0.25">
      <c r="A116" s="61"/>
      <c r="B116" s="62" t="s">
        <v>338</v>
      </c>
      <c r="C116" s="100">
        <v>0</v>
      </c>
      <c r="D116" s="84">
        <v>0</v>
      </c>
      <c r="E116" s="84">
        <f t="shared" si="25"/>
        <v>0</v>
      </c>
      <c r="F116" s="84">
        <v>0</v>
      </c>
      <c r="G116" s="84">
        <v>0</v>
      </c>
      <c r="H116" s="84">
        <f t="shared" si="26"/>
        <v>0</v>
      </c>
    </row>
    <row r="117" spans="1:8" x14ac:dyDescent="0.25">
      <c r="A117" s="61"/>
      <c r="B117" s="62" t="s">
        <v>339</v>
      </c>
      <c r="C117" s="100">
        <v>0</v>
      </c>
      <c r="D117" s="84">
        <v>0</v>
      </c>
      <c r="E117" s="84">
        <f t="shared" si="25"/>
        <v>0</v>
      </c>
      <c r="F117" s="84">
        <v>0</v>
      </c>
      <c r="G117" s="84">
        <v>0</v>
      </c>
      <c r="H117" s="84">
        <f t="shared" si="26"/>
        <v>0</v>
      </c>
    </row>
    <row r="118" spans="1:8" x14ac:dyDescent="0.25">
      <c r="A118" s="61"/>
      <c r="B118" s="62" t="s">
        <v>340</v>
      </c>
      <c r="C118" s="100">
        <v>0</v>
      </c>
      <c r="D118" s="84">
        <v>0</v>
      </c>
      <c r="E118" s="84">
        <f t="shared" si="25"/>
        <v>0</v>
      </c>
      <c r="F118" s="84">
        <v>0</v>
      </c>
      <c r="G118" s="84">
        <v>0</v>
      </c>
      <c r="H118" s="84">
        <f t="shared" si="26"/>
        <v>0</v>
      </c>
    </row>
    <row r="119" spans="1:8" x14ac:dyDescent="0.25">
      <c r="A119" s="61"/>
      <c r="B119" s="62" t="s">
        <v>341</v>
      </c>
      <c r="C119" s="100">
        <v>0</v>
      </c>
      <c r="D119" s="84">
        <v>0</v>
      </c>
      <c r="E119" s="84">
        <f t="shared" si="25"/>
        <v>0</v>
      </c>
      <c r="F119" s="84">
        <v>0</v>
      </c>
      <c r="G119" s="84">
        <v>0</v>
      </c>
      <c r="H119" s="84">
        <f t="shared" si="26"/>
        <v>0</v>
      </c>
    </row>
    <row r="120" spans="1:8" x14ac:dyDescent="0.25">
      <c r="A120" s="61"/>
      <c r="B120" s="62" t="s">
        <v>342</v>
      </c>
      <c r="C120" s="100">
        <v>0</v>
      </c>
      <c r="D120" s="84">
        <v>0</v>
      </c>
      <c r="E120" s="84">
        <f t="shared" si="25"/>
        <v>0</v>
      </c>
      <c r="F120" s="84">
        <v>0</v>
      </c>
      <c r="G120" s="84">
        <v>0</v>
      </c>
      <c r="H120" s="84">
        <f t="shared" si="26"/>
        <v>0</v>
      </c>
    </row>
    <row r="121" spans="1:8" x14ac:dyDescent="0.25">
      <c r="A121" s="61"/>
      <c r="B121" s="62" t="s">
        <v>343</v>
      </c>
      <c r="C121" s="100">
        <v>0</v>
      </c>
      <c r="D121" s="84">
        <v>0</v>
      </c>
      <c r="E121" s="84">
        <f t="shared" si="25"/>
        <v>0</v>
      </c>
      <c r="F121" s="84">
        <v>0</v>
      </c>
      <c r="G121" s="84">
        <v>0</v>
      </c>
      <c r="H121" s="84">
        <f t="shared" si="26"/>
        <v>0</v>
      </c>
    </row>
    <row r="122" spans="1:8" ht="27.75" customHeight="1" x14ac:dyDescent="0.25">
      <c r="A122" s="199" t="s">
        <v>344</v>
      </c>
      <c r="B122" s="200"/>
      <c r="C122" s="99">
        <f>SUM(C123:C131)</f>
        <v>0</v>
      </c>
      <c r="D122" s="99">
        <f t="shared" ref="D122:H122" si="27">SUM(D123:D131)</f>
        <v>77149.88</v>
      </c>
      <c r="E122" s="99">
        <f t="shared" si="27"/>
        <v>77149.88</v>
      </c>
      <c r="F122" s="99">
        <f t="shared" si="27"/>
        <v>77149.88</v>
      </c>
      <c r="G122" s="99">
        <f t="shared" si="27"/>
        <v>77149.88</v>
      </c>
      <c r="H122" s="99">
        <f t="shared" si="27"/>
        <v>0</v>
      </c>
    </row>
    <row r="123" spans="1:8" x14ac:dyDescent="0.25">
      <c r="A123" s="61"/>
      <c r="B123" s="154" t="s">
        <v>345</v>
      </c>
      <c r="C123" s="155">
        <v>0</v>
      </c>
      <c r="D123" s="86">
        <v>33950</v>
      </c>
      <c r="E123" s="86">
        <f>+C123+D123</f>
        <v>33950</v>
      </c>
      <c r="F123" s="86">
        <v>33950</v>
      </c>
      <c r="G123" s="86">
        <v>33950</v>
      </c>
      <c r="H123" s="86">
        <f>+E123-F123</f>
        <v>0</v>
      </c>
    </row>
    <row r="124" spans="1:8" x14ac:dyDescent="0.25">
      <c r="A124" s="61"/>
      <c r="B124" s="154" t="s">
        <v>346</v>
      </c>
      <c r="C124" s="155">
        <v>0</v>
      </c>
      <c r="D124" s="86">
        <v>43199.88</v>
      </c>
      <c r="E124" s="86">
        <f>+C124+D124</f>
        <v>43199.88</v>
      </c>
      <c r="F124" s="86">
        <v>43199.88</v>
      </c>
      <c r="G124" s="86">
        <v>43199.88</v>
      </c>
      <c r="H124" s="86">
        <f>+E124-F124</f>
        <v>0</v>
      </c>
    </row>
    <row r="125" spans="1:8" x14ac:dyDescent="0.25">
      <c r="A125" s="61"/>
      <c r="B125" s="62" t="s">
        <v>347</v>
      </c>
      <c r="C125" s="100">
        <v>0</v>
      </c>
      <c r="D125" s="84">
        <v>0</v>
      </c>
      <c r="E125" s="84">
        <f t="shared" ref="E125:E131" si="28">+C125+D125</f>
        <v>0</v>
      </c>
      <c r="F125" s="84">
        <v>0</v>
      </c>
      <c r="G125" s="84">
        <v>0</v>
      </c>
      <c r="H125" s="84">
        <f t="shared" ref="H125:H131" si="29">+E125-F125</f>
        <v>0</v>
      </c>
    </row>
    <row r="126" spans="1:8" x14ac:dyDescent="0.25">
      <c r="A126" s="61"/>
      <c r="B126" s="62" t="s">
        <v>348</v>
      </c>
      <c r="C126" s="100">
        <v>0</v>
      </c>
      <c r="D126" s="84">
        <v>0</v>
      </c>
      <c r="E126" s="84">
        <f t="shared" si="28"/>
        <v>0</v>
      </c>
      <c r="F126" s="84">
        <v>0</v>
      </c>
      <c r="G126" s="84">
        <v>0</v>
      </c>
      <c r="H126" s="84">
        <f t="shared" si="29"/>
        <v>0</v>
      </c>
    </row>
    <row r="127" spans="1:8" x14ac:dyDescent="0.25">
      <c r="A127" s="61"/>
      <c r="B127" s="62" t="s">
        <v>349</v>
      </c>
      <c r="C127" s="100">
        <v>0</v>
      </c>
      <c r="D127" s="84">
        <v>0</v>
      </c>
      <c r="E127" s="84">
        <f t="shared" si="28"/>
        <v>0</v>
      </c>
      <c r="F127" s="84">
        <v>0</v>
      </c>
      <c r="G127" s="84">
        <v>0</v>
      </c>
      <c r="H127" s="84">
        <f t="shared" si="29"/>
        <v>0</v>
      </c>
    </row>
    <row r="128" spans="1:8" x14ac:dyDescent="0.25">
      <c r="A128" s="61"/>
      <c r="B128" s="62" t="s">
        <v>350</v>
      </c>
      <c r="C128" s="100">
        <v>0</v>
      </c>
      <c r="D128" s="84">
        <v>0</v>
      </c>
      <c r="E128" s="84">
        <f t="shared" si="28"/>
        <v>0</v>
      </c>
      <c r="F128" s="84">
        <v>0</v>
      </c>
      <c r="G128" s="84">
        <v>0</v>
      </c>
      <c r="H128" s="84">
        <f t="shared" si="29"/>
        <v>0</v>
      </c>
    </row>
    <row r="129" spans="1:8" x14ac:dyDescent="0.25">
      <c r="A129" s="61"/>
      <c r="B129" s="62" t="s">
        <v>351</v>
      </c>
      <c r="C129" s="100">
        <v>0</v>
      </c>
      <c r="D129" s="84">
        <v>0</v>
      </c>
      <c r="E129" s="84">
        <f t="shared" si="28"/>
        <v>0</v>
      </c>
      <c r="F129" s="84">
        <v>0</v>
      </c>
      <c r="G129" s="84">
        <v>0</v>
      </c>
      <c r="H129" s="84">
        <f t="shared" si="29"/>
        <v>0</v>
      </c>
    </row>
    <row r="130" spans="1:8" x14ac:dyDescent="0.25">
      <c r="A130" s="61"/>
      <c r="B130" s="62" t="s">
        <v>352</v>
      </c>
      <c r="C130" s="100">
        <v>0</v>
      </c>
      <c r="D130" s="84">
        <v>0</v>
      </c>
      <c r="E130" s="84">
        <f t="shared" si="28"/>
        <v>0</v>
      </c>
      <c r="F130" s="84">
        <v>0</v>
      </c>
      <c r="G130" s="84">
        <v>0</v>
      </c>
      <c r="H130" s="84">
        <f t="shared" si="29"/>
        <v>0</v>
      </c>
    </row>
    <row r="131" spans="1:8" x14ac:dyDescent="0.25">
      <c r="A131" s="61"/>
      <c r="B131" s="62" t="s">
        <v>353</v>
      </c>
      <c r="C131" s="100">
        <v>0</v>
      </c>
      <c r="D131" s="84">
        <v>0</v>
      </c>
      <c r="E131" s="84">
        <f t="shared" si="28"/>
        <v>0</v>
      </c>
      <c r="F131" s="84">
        <v>0</v>
      </c>
      <c r="G131" s="84">
        <v>0</v>
      </c>
      <c r="H131" s="84">
        <f t="shared" si="29"/>
        <v>0</v>
      </c>
    </row>
    <row r="132" spans="1:8" x14ac:dyDescent="0.25">
      <c r="A132" s="247" t="s">
        <v>354</v>
      </c>
      <c r="B132" s="261"/>
      <c r="C132" s="99">
        <f>SUM(C133:C135)</f>
        <v>0</v>
      </c>
      <c r="D132" s="99">
        <f t="shared" ref="D132:H132" si="30">SUM(D133:D135)</f>
        <v>0</v>
      </c>
      <c r="E132" s="99">
        <f t="shared" si="30"/>
        <v>0</v>
      </c>
      <c r="F132" s="99">
        <f t="shared" si="30"/>
        <v>0</v>
      </c>
      <c r="G132" s="99">
        <f t="shared" si="30"/>
        <v>0</v>
      </c>
      <c r="H132" s="99">
        <f t="shared" si="30"/>
        <v>0</v>
      </c>
    </row>
    <row r="133" spans="1:8" x14ac:dyDescent="0.25">
      <c r="A133" s="61"/>
      <c r="B133" s="62" t="s">
        <v>355</v>
      </c>
      <c r="C133" s="100">
        <v>0</v>
      </c>
      <c r="D133" s="84">
        <v>0</v>
      </c>
      <c r="E133" s="84">
        <f t="shared" ref="E133:E135" si="31">+C133+D133</f>
        <v>0</v>
      </c>
      <c r="F133" s="84">
        <v>0</v>
      </c>
      <c r="G133" s="84">
        <v>0</v>
      </c>
      <c r="H133" s="84">
        <f t="shared" ref="H133:H135" si="32">+E133-F133</f>
        <v>0</v>
      </c>
    </row>
    <row r="134" spans="1:8" x14ac:dyDescent="0.25">
      <c r="A134" s="61"/>
      <c r="B134" s="62" t="s">
        <v>356</v>
      </c>
      <c r="C134" s="100">
        <v>0</v>
      </c>
      <c r="D134" s="84">
        <v>0</v>
      </c>
      <c r="E134" s="84">
        <f t="shared" si="31"/>
        <v>0</v>
      </c>
      <c r="F134" s="84">
        <v>0</v>
      </c>
      <c r="G134" s="84">
        <v>0</v>
      </c>
      <c r="H134" s="84">
        <f t="shared" si="32"/>
        <v>0</v>
      </c>
    </row>
    <row r="135" spans="1:8" x14ac:dyDescent="0.25">
      <c r="A135" s="61"/>
      <c r="B135" s="62" t="s">
        <v>357</v>
      </c>
      <c r="C135" s="100">
        <v>0</v>
      </c>
      <c r="D135" s="84">
        <v>0</v>
      </c>
      <c r="E135" s="84">
        <f t="shared" si="31"/>
        <v>0</v>
      </c>
      <c r="F135" s="84">
        <v>0</v>
      </c>
      <c r="G135" s="84">
        <v>0</v>
      </c>
      <c r="H135" s="84">
        <f t="shared" si="32"/>
        <v>0</v>
      </c>
    </row>
    <row r="136" spans="1:8" ht="27" customHeight="1" x14ac:dyDescent="0.25">
      <c r="A136" s="199" t="s">
        <v>358</v>
      </c>
      <c r="B136" s="200"/>
      <c r="C136" s="99">
        <f>SUM(C137:C144)</f>
        <v>0</v>
      </c>
      <c r="D136" s="99">
        <f t="shared" ref="D136:H136" si="33">SUM(D137:D144)</f>
        <v>0</v>
      </c>
      <c r="E136" s="99">
        <f t="shared" si="33"/>
        <v>0</v>
      </c>
      <c r="F136" s="99">
        <f t="shared" si="33"/>
        <v>0</v>
      </c>
      <c r="G136" s="99">
        <f t="shared" si="33"/>
        <v>0</v>
      </c>
      <c r="H136" s="99">
        <f t="shared" si="33"/>
        <v>0</v>
      </c>
    </row>
    <row r="137" spans="1:8" x14ac:dyDescent="0.25">
      <c r="A137" s="61"/>
      <c r="B137" s="62" t="s">
        <v>359</v>
      </c>
      <c r="C137" s="100">
        <v>0</v>
      </c>
      <c r="D137" s="84">
        <v>0</v>
      </c>
      <c r="E137" s="84">
        <f t="shared" ref="E137:E144" si="34">+C137+D137</f>
        <v>0</v>
      </c>
      <c r="F137" s="84">
        <v>0</v>
      </c>
      <c r="G137" s="84">
        <v>0</v>
      </c>
      <c r="H137" s="84">
        <f t="shared" ref="H137:H144" si="35">+E137-F137</f>
        <v>0</v>
      </c>
    </row>
    <row r="138" spans="1:8" x14ac:dyDescent="0.25">
      <c r="A138" s="61"/>
      <c r="B138" s="62" t="s">
        <v>360</v>
      </c>
      <c r="C138" s="100">
        <v>0</v>
      </c>
      <c r="D138" s="84">
        <v>0</v>
      </c>
      <c r="E138" s="84">
        <f t="shared" si="34"/>
        <v>0</v>
      </c>
      <c r="F138" s="84">
        <v>0</v>
      </c>
      <c r="G138" s="84">
        <v>0</v>
      </c>
      <c r="H138" s="84">
        <f t="shared" si="35"/>
        <v>0</v>
      </c>
    </row>
    <row r="139" spans="1:8" x14ac:dyDescent="0.25">
      <c r="A139" s="163"/>
      <c r="B139" s="141" t="s">
        <v>361</v>
      </c>
      <c r="C139" s="100">
        <v>0</v>
      </c>
      <c r="D139" s="84">
        <v>0</v>
      </c>
      <c r="E139" s="84">
        <f t="shared" si="34"/>
        <v>0</v>
      </c>
      <c r="F139" s="84">
        <v>0</v>
      </c>
      <c r="G139" s="84">
        <v>0</v>
      </c>
      <c r="H139" s="84">
        <f t="shared" si="35"/>
        <v>0</v>
      </c>
    </row>
    <row r="140" spans="1:8" x14ac:dyDescent="0.25">
      <c r="A140" s="61"/>
      <c r="B140" s="62" t="s">
        <v>362</v>
      </c>
      <c r="C140" s="100">
        <v>0</v>
      </c>
      <c r="D140" s="84">
        <v>0</v>
      </c>
      <c r="E140" s="84">
        <f t="shared" si="34"/>
        <v>0</v>
      </c>
      <c r="F140" s="84">
        <v>0</v>
      </c>
      <c r="G140" s="84">
        <v>0</v>
      </c>
      <c r="H140" s="84">
        <f t="shared" si="35"/>
        <v>0</v>
      </c>
    </row>
    <row r="141" spans="1:8" x14ac:dyDescent="0.25">
      <c r="A141" s="61"/>
      <c r="B141" s="62" t="s">
        <v>363</v>
      </c>
      <c r="C141" s="100">
        <v>0</v>
      </c>
      <c r="D141" s="84">
        <v>0</v>
      </c>
      <c r="E141" s="84">
        <f t="shared" si="34"/>
        <v>0</v>
      </c>
      <c r="F141" s="84">
        <v>0</v>
      </c>
      <c r="G141" s="84">
        <v>0</v>
      </c>
      <c r="H141" s="84">
        <f t="shared" si="35"/>
        <v>0</v>
      </c>
    </row>
    <row r="142" spans="1:8" x14ac:dyDescent="0.25">
      <c r="A142" s="61"/>
      <c r="B142" s="62" t="s">
        <v>364</v>
      </c>
      <c r="C142" s="100">
        <v>0</v>
      </c>
      <c r="D142" s="84">
        <v>0</v>
      </c>
      <c r="E142" s="84">
        <f t="shared" si="34"/>
        <v>0</v>
      </c>
      <c r="F142" s="84">
        <v>0</v>
      </c>
      <c r="G142" s="84">
        <v>0</v>
      </c>
      <c r="H142" s="84">
        <f t="shared" si="35"/>
        <v>0</v>
      </c>
    </row>
    <row r="143" spans="1:8" x14ac:dyDescent="0.25">
      <c r="A143" s="61"/>
      <c r="B143" s="62" t="s">
        <v>365</v>
      </c>
      <c r="C143" s="100">
        <v>0</v>
      </c>
      <c r="D143" s="84">
        <v>0</v>
      </c>
      <c r="E143" s="84">
        <f t="shared" si="34"/>
        <v>0</v>
      </c>
      <c r="F143" s="84">
        <v>0</v>
      </c>
      <c r="G143" s="84">
        <v>0</v>
      </c>
      <c r="H143" s="84">
        <f t="shared" si="35"/>
        <v>0</v>
      </c>
    </row>
    <row r="144" spans="1:8" x14ac:dyDescent="0.25">
      <c r="A144" s="61"/>
      <c r="B144" s="62" t="s">
        <v>366</v>
      </c>
      <c r="C144" s="100">
        <v>0</v>
      </c>
      <c r="D144" s="84">
        <v>0</v>
      </c>
      <c r="E144" s="84">
        <f t="shared" si="34"/>
        <v>0</v>
      </c>
      <c r="F144" s="84">
        <v>0</v>
      </c>
      <c r="G144" s="84">
        <v>0</v>
      </c>
      <c r="H144" s="84">
        <f t="shared" si="35"/>
        <v>0</v>
      </c>
    </row>
    <row r="145" spans="1:8" x14ac:dyDescent="0.25">
      <c r="A145" s="247" t="s">
        <v>367</v>
      </c>
      <c r="B145" s="261"/>
      <c r="C145" s="99">
        <f>SUM(C146:C148)</f>
        <v>0</v>
      </c>
      <c r="D145" s="99">
        <f t="shared" ref="D145:H145" si="36">SUM(D146:D148)</f>
        <v>0</v>
      </c>
      <c r="E145" s="99">
        <f t="shared" si="36"/>
        <v>0</v>
      </c>
      <c r="F145" s="99">
        <f t="shared" si="36"/>
        <v>0</v>
      </c>
      <c r="G145" s="99">
        <f t="shared" si="36"/>
        <v>0</v>
      </c>
      <c r="H145" s="99">
        <f t="shared" si="36"/>
        <v>0</v>
      </c>
    </row>
    <row r="146" spans="1:8" x14ac:dyDescent="0.25">
      <c r="A146" s="61"/>
      <c r="B146" s="62" t="s">
        <v>368</v>
      </c>
      <c r="C146" s="100">
        <v>0</v>
      </c>
      <c r="D146" s="84">
        <v>0</v>
      </c>
      <c r="E146" s="84">
        <f t="shared" ref="E146:E148" si="37">+C146+D146</f>
        <v>0</v>
      </c>
      <c r="F146" s="84">
        <v>0</v>
      </c>
      <c r="G146" s="84">
        <v>0</v>
      </c>
      <c r="H146" s="84">
        <f t="shared" ref="H146:H148" si="38">+E146-F146</f>
        <v>0</v>
      </c>
    </row>
    <row r="147" spans="1:8" x14ac:dyDescent="0.25">
      <c r="A147" s="61"/>
      <c r="B147" s="62" t="s">
        <v>369</v>
      </c>
      <c r="C147" s="100">
        <v>0</v>
      </c>
      <c r="D147" s="84">
        <v>0</v>
      </c>
      <c r="E147" s="84">
        <f t="shared" si="37"/>
        <v>0</v>
      </c>
      <c r="F147" s="84">
        <v>0</v>
      </c>
      <c r="G147" s="84">
        <v>0</v>
      </c>
      <c r="H147" s="84">
        <f t="shared" si="38"/>
        <v>0</v>
      </c>
    </row>
    <row r="148" spans="1:8" x14ac:dyDescent="0.25">
      <c r="A148" s="61"/>
      <c r="B148" s="62" t="s">
        <v>370</v>
      </c>
      <c r="C148" s="100">
        <v>0</v>
      </c>
      <c r="D148" s="84">
        <v>0</v>
      </c>
      <c r="E148" s="84">
        <f t="shared" si="37"/>
        <v>0</v>
      </c>
      <c r="F148" s="84">
        <v>0</v>
      </c>
      <c r="G148" s="84">
        <v>0</v>
      </c>
      <c r="H148" s="84">
        <f t="shared" si="38"/>
        <v>0</v>
      </c>
    </row>
    <row r="149" spans="1:8" x14ac:dyDescent="0.25">
      <c r="A149" s="247" t="s">
        <v>371</v>
      </c>
      <c r="B149" s="261"/>
      <c r="C149" s="99">
        <f>SUM(C150:C156)</f>
        <v>0</v>
      </c>
      <c r="D149" s="99">
        <f t="shared" ref="D149:H149" si="39">SUM(D150:D156)</f>
        <v>0</v>
      </c>
      <c r="E149" s="99">
        <f t="shared" si="39"/>
        <v>0</v>
      </c>
      <c r="F149" s="99">
        <f t="shared" si="39"/>
        <v>0</v>
      </c>
      <c r="G149" s="99">
        <f t="shared" si="39"/>
        <v>0</v>
      </c>
      <c r="H149" s="99">
        <f t="shared" si="39"/>
        <v>0</v>
      </c>
    </row>
    <row r="150" spans="1:8" x14ac:dyDescent="0.25">
      <c r="A150" s="61"/>
      <c r="B150" s="62" t="s">
        <v>372</v>
      </c>
      <c r="C150" s="100">
        <v>0</v>
      </c>
      <c r="D150" s="84">
        <v>0</v>
      </c>
      <c r="E150" s="84">
        <f t="shared" ref="E150:E156" si="40">+C150+D150</f>
        <v>0</v>
      </c>
      <c r="F150" s="84">
        <v>0</v>
      </c>
      <c r="G150" s="84">
        <v>0</v>
      </c>
      <c r="H150" s="84">
        <f t="shared" ref="H150:H156" si="41">+E150-F150</f>
        <v>0</v>
      </c>
    </row>
    <row r="151" spans="1:8" x14ac:dyDescent="0.25">
      <c r="A151" s="61"/>
      <c r="B151" s="62" t="s">
        <v>373</v>
      </c>
      <c r="C151" s="100">
        <v>0</v>
      </c>
      <c r="D151" s="84">
        <v>0</v>
      </c>
      <c r="E151" s="84">
        <f t="shared" si="40"/>
        <v>0</v>
      </c>
      <c r="F151" s="84">
        <v>0</v>
      </c>
      <c r="G151" s="84">
        <v>0</v>
      </c>
      <c r="H151" s="84">
        <f t="shared" si="41"/>
        <v>0</v>
      </c>
    </row>
    <row r="152" spans="1:8" x14ac:dyDescent="0.25">
      <c r="A152" s="61"/>
      <c r="B152" s="62" t="s">
        <v>374</v>
      </c>
      <c r="C152" s="100">
        <v>0</v>
      </c>
      <c r="D152" s="84">
        <v>0</v>
      </c>
      <c r="E152" s="84">
        <f t="shared" si="40"/>
        <v>0</v>
      </c>
      <c r="F152" s="84">
        <v>0</v>
      </c>
      <c r="G152" s="84">
        <v>0</v>
      </c>
      <c r="H152" s="84">
        <f t="shared" si="41"/>
        <v>0</v>
      </c>
    </row>
    <row r="153" spans="1:8" x14ac:dyDescent="0.25">
      <c r="A153" s="61"/>
      <c r="B153" s="62" t="s">
        <v>375</v>
      </c>
      <c r="C153" s="100">
        <v>0</v>
      </c>
      <c r="D153" s="84">
        <v>0</v>
      </c>
      <c r="E153" s="84">
        <f t="shared" si="40"/>
        <v>0</v>
      </c>
      <c r="F153" s="84">
        <v>0</v>
      </c>
      <c r="G153" s="84">
        <v>0</v>
      </c>
      <c r="H153" s="84">
        <f t="shared" si="41"/>
        <v>0</v>
      </c>
    </row>
    <row r="154" spans="1:8" x14ac:dyDescent="0.25">
      <c r="A154" s="61"/>
      <c r="B154" s="62" t="s">
        <v>376</v>
      </c>
      <c r="C154" s="100">
        <v>0</v>
      </c>
      <c r="D154" s="84">
        <v>0</v>
      </c>
      <c r="E154" s="84">
        <f t="shared" si="40"/>
        <v>0</v>
      </c>
      <c r="F154" s="84">
        <v>0</v>
      </c>
      <c r="G154" s="84">
        <v>0</v>
      </c>
      <c r="H154" s="84">
        <f t="shared" si="41"/>
        <v>0</v>
      </c>
    </row>
    <row r="155" spans="1:8" x14ac:dyDescent="0.25">
      <c r="A155" s="61"/>
      <c r="B155" s="62" t="s">
        <v>377</v>
      </c>
      <c r="C155" s="100">
        <v>0</v>
      </c>
      <c r="D155" s="84">
        <v>0</v>
      </c>
      <c r="E155" s="84">
        <f t="shared" si="40"/>
        <v>0</v>
      </c>
      <c r="F155" s="84">
        <v>0</v>
      </c>
      <c r="G155" s="84">
        <v>0</v>
      </c>
      <c r="H155" s="84">
        <f t="shared" si="41"/>
        <v>0</v>
      </c>
    </row>
    <row r="156" spans="1:8" x14ac:dyDescent="0.25">
      <c r="A156" s="61"/>
      <c r="B156" s="62" t="s">
        <v>378</v>
      </c>
      <c r="C156" s="100">
        <v>0</v>
      </c>
      <c r="D156" s="84">
        <v>0</v>
      </c>
      <c r="E156" s="84">
        <f t="shared" si="40"/>
        <v>0</v>
      </c>
      <c r="F156" s="84">
        <v>0</v>
      </c>
      <c r="G156" s="84">
        <v>0</v>
      </c>
      <c r="H156" s="84">
        <f t="shared" si="41"/>
        <v>0</v>
      </c>
    </row>
    <row r="157" spans="1:8" x14ac:dyDescent="0.25">
      <c r="A157" s="61"/>
      <c r="B157" s="62"/>
      <c r="C157" s="100"/>
      <c r="D157" s="84"/>
      <c r="E157" s="84"/>
      <c r="F157" s="84"/>
      <c r="G157" s="84"/>
      <c r="H157" s="84"/>
    </row>
    <row r="158" spans="1:8" x14ac:dyDescent="0.25">
      <c r="A158" s="235" t="s">
        <v>380</v>
      </c>
      <c r="B158" s="253"/>
      <c r="C158" s="99">
        <f>+C8+C83</f>
        <v>53889847</v>
      </c>
      <c r="D158" s="99">
        <f t="shared" ref="D158:H158" si="42">+D8+D83</f>
        <v>1473965.0299999998</v>
      </c>
      <c r="E158" s="99">
        <f t="shared" si="42"/>
        <v>55363812.030000001</v>
      </c>
      <c r="F158" s="99">
        <f t="shared" si="42"/>
        <v>50147601.709999993</v>
      </c>
      <c r="G158" s="99">
        <f t="shared" si="42"/>
        <v>50147601.709999993</v>
      </c>
      <c r="H158" s="99">
        <f t="shared" si="42"/>
        <v>5216210.3199999994</v>
      </c>
    </row>
    <row r="159" spans="1:8" ht="15.75" thickBot="1" x14ac:dyDescent="0.3">
      <c r="A159" s="73"/>
      <c r="B159" s="74"/>
      <c r="C159" s="101"/>
      <c r="D159" s="102"/>
      <c r="E159" s="102"/>
      <c r="F159" s="102"/>
      <c r="G159" s="102"/>
      <c r="H159" s="102"/>
    </row>
    <row r="160" spans="1:8" x14ac:dyDescent="0.25">
      <c r="C160" s="103"/>
      <c r="D160" s="103"/>
      <c r="E160" s="103"/>
      <c r="F160" s="103"/>
      <c r="G160" s="103"/>
      <c r="H160" s="103"/>
    </row>
    <row r="162" spans="1:8" x14ac:dyDescent="0.25">
      <c r="A162" s="207" t="s">
        <v>459</v>
      </c>
      <c r="B162" s="207"/>
      <c r="C162" s="207"/>
      <c r="D162" s="269" t="s">
        <v>460</v>
      </c>
      <c r="E162" s="269"/>
      <c r="F162" s="269"/>
      <c r="G162" s="269"/>
      <c r="H162" s="269"/>
    </row>
    <row r="163" spans="1:8" x14ac:dyDescent="0.25">
      <c r="A163" s="207" t="s">
        <v>461</v>
      </c>
      <c r="B163" s="207"/>
      <c r="C163" s="207"/>
      <c r="D163" s="269" t="s">
        <v>462</v>
      </c>
      <c r="E163" s="269"/>
      <c r="F163" s="269"/>
      <c r="G163" s="269"/>
      <c r="H163" s="269"/>
    </row>
    <row r="167" spans="1:8" x14ac:dyDescent="0.25">
      <c r="B167" s="162" t="s">
        <v>470</v>
      </c>
      <c r="C167" s="161">
        <v>53889847</v>
      </c>
      <c r="D167" s="161">
        <v>1473964.86</v>
      </c>
      <c r="E167" s="161">
        <v>55363811.859999999</v>
      </c>
      <c r="F167" s="161">
        <v>50147601.710000001</v>
      </c>
      <c r="G167" s="161">
        <v>50147601.710000001</v>
      </c>
    </row>
    <row r="168" spans="1:8" x14ac:dyDescent="0.25">
      <c r="C168" s="158">
        <f>+C167-C158</f>
        <v>0</v>
      </c>
      <c r="D168" s="158">
        <f>+D167-D158</f>
        <v>-0.16999999969266355</v>
      </c>
      <c r="E168" s="158">
        <f>+E167-E158</f>
        <v>-0.17000000178813934</v>
      </c>
      <c r="F168" s="158">
        <f>+F167-F158</f>
        <v>0</v>
      </c>
      <c r="G168" s="158">
        <f>+G167-G158</f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16" workbookViewId="0">
      <selection activeCell="F24" sqref="F24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7" ht="15.75" thickBot="1" x14ac:dyDescent="0.3"/>
    <row r="2" spans="1:7" x14ac:dyDescent="0.25">
      <c r="A2" s="180" t="s">
        <v>119</v>
      </c>
      <c r="B2" s="270"/>
      <c r="C2" s="270"/>
      <c r="D2" s="270"/>
      <c r="E2" s="270"/>
      <c r="F2" s="270"/>
      <c r="G2" s="181"/>
    </row>
    <row r="3" spans="1:7" x14ac:dyDescent="0.25">
      <c r="A3" s="168" t="s">
        <v>299</v>
      </c>
      <c r="B3" s="169"/>
      <c r="C3" s="169"/>
      <c r="D3" s="169"/>
      <c r="E3" s="169"/>
      <c r="F3" s="169"/>
      <c r="G3" s="170"/>
    </row>
    <row r="4" spans="1:7" x14ac:dyDescent="0.25">
      <c r="A4" s="168" t="s">
        <v>382</v>
      </c>
      <c r="B4" s="169"/>
      <c r="C4" s="169"/>
      <c r="D4" s="169"/>
      <c r="E4" s="169"/>
      <c r="F4" s="169"/>
      <c r="G4" s="170"/>
    </row>
    <row r="5" spans="1:7" x14ac:dyDescent="0.25">
      <c r="A5" s="168" t="s">
        <v>465</v>
      </c>
      <c r="B5" s="169"/>
      <c r="C5" s="169"/>
      <c r="D5" s="169"/>
      <c r="E5" s="169"/>
      <c r="F5" s="169"/>
      <c r="G5" s="170"/>
    </row>
    <row r="6" spans="1:7" ht="15.75" thickBot="1" x14ac:dyDescent="0.3">
      <c r="A6" s="171" t="s">
        <v>1</v>
      </c>
      <c r="B6" s="172"/>
      <c r="C6" s="172"/>
      <c r="D6" s="172"/>
      <c r="E6" s="172"/>
      <c r="F6" s="172"/>
      <c r="G6" s="173"/>
    </row>
    <row r="7" spans="1:7" ht="15.75" thickBot="1" x14ac:dyDescent="0.3">
      <c r="A7" s="182" t="s">
        <v>181</v>
      </c>
      <c r="B7" s="177" t="s">
        <v>301</v>
      </c>
      <c r="C7" s="178"/>
      <c r="D7" s="178"/>
      <c r="E7" s="178"/>
      <c r="F7" s="179"/>
      <c r="G7" s="182" t="s">
        <v>302</v>
      </c>
    </row>
    <row r="8" spans="1:7" ht="26.25" thickBot="1" x14ac:dyDescent="0.3">
      <c r="A8" s="183"/>
      <c r="B8" s="23" t="s">
        <v>183</v>
      </c>
      <c r="C8" s="23" t="s">
        <v>228</v>
      </c>
      <c r="D8" s="23" t="s">
        <v>229</v>
      </c>
      <c r="E8" s="23" t="s">
        <v>184</v>
      </c>
      <c r="F8" s="23" t="s">
        <v>201</v>
      </c>
      <c r="G8" s="183"/>
    </row>
    <row r="9" spans="1:7" x14ac:dyDescent="0.25">
      <c r="A9" s="9" t="s">
        <v>383</v>
      </c>
      <c r="B9" s="112">
        <f>+B11+B12+B13+B14</f>
        <v>14380695</v>
      </c>
      <c r="C9" s="112">
        <f t="shared" ref="C9:G9" si="0">+C11+C12+C13+C14</f>
        <v>358901.28</v>
      </c>
      <c r="D9" s="112">
        <f t="shared" si="0"/>
        <v>14739596.280000001</v>
      </c>
      <c r="E9" s="112">
        <f t="shared" si="0"/>
        <v>13527196.330000002</v>
      </c>
      <c r="F9" s="112">
        <f t="shared" si="0"/>
        <v>13527196.330000002</v>
      </c>
      <c r="G9" s="112">
        <f t="shared" si="0"/>
        <v>1212399.9499999997</v>
      </c>
    </row>
    <row r="10" spans="1:7" x14ac:dyDescent="0.25">
      <c r="A10" s="9" t="s">
        <v>384</v>
      </c>
      <c r="B10" s="113"/>
      <c r="C10" s="113"/>
      <c r="D10" s="113"/>
      <c r="E10" s="113"/>
      <c r="F10" s="113"/>
      <c r="G10" s="113"/>
    </row>
    <row r="11" spans="1:7" x14ac:dyDescent="0.25">
      <c r="A11" s="14" t="s">
        <v>391</v>
      </c>
      <c r="B11" s="89">
        <f>1160567.49+2031134.97</f>
        <v>3191702.46</v>
      </c>
      <c r="C11" s="89">
        <f>-86679.64-25323.24</f>
        <v>-112002.88</v>
      </c>
      <c r="D11" s="89">
        <f>+B11+C11</f>
        <v>3079699.58</v>
      </c>
      <c r="E11" s="89">
        <f>1057569.59+1912781.52</f>
        <v>2970351.1100000003</v>
      </c>
      <c r="F11" s="89">
        <f>1057569.59+1912781.52</f>
        <v>2970351.1100000003</v>
      </c>
      <c r="G11" s="89">
        <f>+D11-E11</f>
        <v>109348.46999999974</v>
      </c>
    </row>
    <row r="12" spans="1:7" x14ac:dyDescent="0.25">
      <c r="A12" s="14" t="s">
        <v>392</v>
      </c>
      <c r="B12" s="89">
        <f>1248151.69+1947619.96</f>
        <v>3195771.65</v>
      </c>
      <c r="C12" s="89">
        <f>-134220.5+477371.97</f>
        <v>343151.47</v>
      </c>
      <c r="D12" s="89">
        <f t="shared" ref="D12:D14" si="1">+B12+C12</f>
        <v>3538923.12</v>
      </c>
      <c r="E12" s="89">
        <f>1061904.86+2217357.26</f>
        <v>3279262.12</v>
      </c>
      <c r="F12" s="89">
        <f>1061904.86+2217357.26</f>
        <v>3279262.12</v>
      </c>
      <c r="G12" s="89">
        <f t="shared" ref="G12:G14" si="2">+D12-E12</f>
        <v>259661</v>
      </c>
    </row>
    <row r="13" spans="1:7" x14ac:dyDescent="0.25">
      <c r="A13" s="14" t="s">
        <v>393</v>
      </c>
      <c r="B13" s="89">
        <f>881191.9+1544540.74</f>
        <v>2425732.64</v>
      </c>
      <c r="C13" s="89">
        <f>-276855.74+77027.9</f>
        <v>-199827.84</v>
      </c>
      <c r="D13" s="89">
        <f t="shared" si="1"/>
        <v>2225904.8000000003</v>
      </c>
      <c r="E13" s="89">
        <f>565117.59+1534179.03</f>
        <v>2099296.62</v>
      </c>
      <c r="F13" s="89">
        <f>565117.59+1534179.03</f>
        <v>2099296.62</v>
      </c>
      <c r="G13" s="89">
        <f t="shared" si="2"/>
        <v>126608.18000000017</v>
      </c>
    </row>
    <row r="14" spans="1:7" x14ac:dyDescent="0.25">
      <c r="A14" s="14" t="s">
        <v>394</v>
      </c>
      <c r="B14" s="89">
        <f>3031088.92+2536399.33</f>
        <v>5567488.25</v>
      </c>
      <c r="C14" s="89">
        <f>257963.88+69616.65</f>
        <v>327580.53000000003</v>
      </c>
      <c r="D14" s="89">
        <f t="shared" si="1"/>
        <v>5895068.7800000003</v>
      </c>
      <c r="E14" s="89">
        <f>2740752.28+2437534.2</f>
        <v>5178286.4800000004</v>
      </c>
      <c r="F14" s="89">
        <f>2740752.28+2437534.2</f>
        <v>5178286.4800000004</v>
      </c>
      <c r="G14" s="89">
        <f t="shared" si="2"/>
        <v>716782.29999999981</v>
      </c>
    </row>
    <row r="15" spans="1:7" ht="25.5" x14ac:dyDescent="0.25">
      <c r="A15" s="105" t="s">
        <v>385</v>
      </c>
      <c r="B15" s="89"/>
      <c r="C15" s="89"/>
      <c r="D15" s="89"/>
      <c r="E15" s="89"/>
      <c r="F15" s="89"/>
      <c r="G15" s="89"/>
    </row>
    <row r="16" spans="1:7" ht="25.5" x14ac:dyDescent="0.25">
      <c r="A16" s="105" t="s">
        <v>386</v>
      </c>
      <c r="B16" s="89"/>
      <c r="C16" s="89"/>
      <c r="D16" s="89"/>
      <c r="E16" s="89"/>
      <c r="F16" s="89"/>
      <c r="G16" s="89"/>
    </row>
    <row r="17" spans="1:7" ht="25.5" x14ac:dyDescent="0.25">
      <c r="A17" s="105" t="s">
        <v>387</v>
      </c>
      <c r="B17" s="89"/>
      <c r="C17" s="89"/>
      <c r="D17" s="89"/>
      <c r="E17" s="89"/>
      <c r="F17" s="89"/>
      <c r="G17" s="89"/>
    </row>
    <row r="18" spans="1:7" ht="25.5" x14ac:dyDescent="0.25">
      <c r="A18" s="105" t="s">
        <v>388</v>
      </c>
      <c r="B18" s="89"/>
      <c r="C18" s="89"/>
      <c r="D18" s="89"/>
      <c r="E18" s="89"/>
      <c r="F18" s="89"/>
      <c r="G18" s="89"/>
    </row>
    <row r="19" spans="1:7" x14ac:dyDescent="0.25">
      <c r="A19" s="14"/>
      <c r="B19" s="89"/>
      <c r="C19" s="89"/>
      <c r="D19" s="89"/>
      <c r="E19" s="89"/>
      <c r="F19" s="89"/>
      <c r="G19" s="89"/>
    </row>
    <row r="20" spans="1:7" x14ac:dyDescent="0.25">
      <c r="A20" s="30" t="s">
        <v>389</v>
      </c>
      <c r="B20" s="113">
        <f>+B22+B23+B24+B25</f>
        <v>39509152</v>
      </c>
      <c r="C20" s="113">
        <f t="shared" ref="C20:G20" si="3">+C22+C23+C24+C25</f>
        <v>1115063.51</v>
      </c>
      <c r="D20" s="113">
        <f t="shared" si="3"/>
        <v>40624215.509999998</v>
      </c>
      <c r="E20" s="113">
        <f t="shared" si="3"/>
        <v>36620405.310000002</v>
      </c>
      <c r="F20" s="113">
        <f t="shared" si="3"/>
        <v>36620405.310000002</v>
      </c>
      <c r="G20" s="113">
        <f t="shared" si="3"/>
        <v>4003810.1999999974</v>
      </c>
    </row>
    <row r="21" spans="1:7" x14ac:dyDescent="0.25">
      <c r="A21" s="30" t="s">
        <v>390</v>
      </c>
      <c r="B21" s="113"/>
      <c r="C21" s="113"/>
      <c r="D21" s="113"/>
      <c r="E21" s="113"/>
      <c r="F21" s="113"/>
      <c r="G21" s="113"/>
    </row>
    <row r="22" spans="1:7" x14ac:dyDescent="0.25">
      <c r="A22" s="14" t="s">
        <v>391</v>
      </c>
      <c r="B22" s="89">
        <v>12946284.319999997</v>
      </c>
      <c r="C22" s="89">
        <f>194749.87+100027</f>
        <v>294776.87</v>
      </c>
      <c r="D22" s="89">
        <f>+B22+C22</f>
        <v>13241061.189999996</v>
      </c>
      <c r="E22" s="89">
        <f>11926338.55+100027</f>
        <v>12026365.550000001</v>
      </c>
      <c r="F22" s="89">
        <f>11926338.55+100027</f>
        <v>12026365.550000001</v>
      </c>
      <c r="G22" s="89">
        <f>+D22-E22</f>
        <v>1214695.639999995</v>
      </c>
    </row>
    <row r="23" spans="1:7" x14ac:dyDescent="0.25">
      <c r="A23" s="14" t="s">
        <v>392</v>
      </c>
      <c r="B23" s="89">
        <v>11950171.800000003</v>
      </c>
      <c r="C23" s="89">
        <v>492705.09</v>
      </c>
      <c r="D23" s="89">
        <f t="shared" ref="D23:D25" si="4">+B23+C23</f>
        <v>12442876.890000002</v>
      </c>
      <c r="E23" s="89">
        <v>10718813.220000001</v>
      </c>
      <c r="F23" s="89">
        <v>10718813.220000001</v>
      </c>
      <c r="G23" s="89">
        <f t="shared" ref="G23:G25" si="5">+D23-E23</f>
        <v>1724063.6700000018</v>
      </c>
    </row>
    <row r="24" spans="1:7" x14ac:dyDescent="0.25">
      <c r="A24" s="14" t="s">
        <v>393</v>
      </c>
      <c r="B24" s="89">
        <v>8981059.7100000009</v>
      </c>
      <c r="C24" s="89">
        <f>103525.72+100027</f>
        <v>203552.72</v>
      </c>
      <c r="D24" s="89">
        <f t="shared" si="4"/>
        <v>9184612.4300000016</v>
      </c>
      <c r="E24" s="89">
        <f>8234535.8+100027</f>
        <v>8334562.7999999998</v>
      </c>
      <c r="F24" s="89">
        <f>8234535.8+100027</f>
        <v>8334562.7999999998</v>
      </c>
      <c r="G24" s="89">
        <f t="shared" si="5"/>
        <v>850049.63000000175</v>
      </c>
    </row>
    <row r="25" spans="1:7" x14ac:dyDescent="0.25">
      <c r="A25" s="14" t="s">
        <v>394</v>
      </c>
      <c r="B25" s="89">
        <v>5631636.169999999</v>
      </c>
      <c r="C25" s="89">
        <v>124028.83</v>
      </c>
      <c r="D25" s="89">
        <f t="shared" si="4"/>
        <v>5755664.9999999991</v>
      </c>
      <c r="E25" s="89">
        <v>5540663.7400000002</v>
      </c>
      <c r="F25" s="89">
        <v>5540663.7400000002</v>
      </c>
      <c r="G25" s="89">
        <f t="shared" si="5"/>
        <v>215001.25999999885</v>
      </c>
    </row>
    <row r="26" spans="1:7" ht="25.5" x14ac:dyDescent="0.25">
      <c r="A26" s="105" t="s">
        <v>385</v>
      </c>
      <c r="B26" s="89"/>
      <c r="C26" s="89"/>
      <c r="D26" s="89"/>
      <c r="E26" s="89"/>
      <c r="F26" s="89"/>
      <c r="G26" s="89"/>
    </row>
    <row r="27" spans="1:7" ht="25.5" x14ac:dyDescent="0.25">
      <c r="A27" s="105" t="s">
        <v>386</v>
      </c>
      <c r="B27" s="89"/>
      <c r="C27" s="89"/>
      <c r="D27" s="89"/>
      <c r="E27" s="89"/>
      <c r="F27" s="89"/>
      <c r="G27" s="89"/>
    </row>
    <row r="28" spans="1:7" ht="25.5" x14ac:dyDescent="0.25">
      <c r="A28" s="105" t="s">
        <v>387</v>
      </c>
      <c r="B28" s="89"/>
      <c r="C28" s="89"/>
      <c r="D28" s="89"/>
      <c r="E28" s="89"/>
      <c r="F28" s="89"/>
      <c r="G28" s="89"/>
    </row>
    <row r="29" spans="1:7" ht="25.5" x14ac:dyDescent="0.25">
      <c r="A29" s="105" t="s">
        <v>388</v>
      </c>
      <c r="B29" s="89"/>
      <c r="C29" s="89"/>
      <c r="D29" s="89"/>
      <c r="E29" s="89"/>
      <c r="F29" s="89"/>
      <c r="G29" s="89"/>
    </row>
    <row r="30" spans="1:7" x14ac:dyDescent="0.25">
      <c r="A30" s="13"/>
      <c r="B30" s="89"/>
      <c r="C30" s="89"/>
      <c r="D30" s="89"/>
      <c r="E30" s="89"/>
      <c r="F30" s="89"/>
      <c r="G30" s="89"/>
    </row>
    <row r="31" spans="1:7" x14ac:dyDescent="0.25">
      <c r="A31" s="9" t="s">
        <v>380</v>
      </c>
      <c r="B31" s="88">
        <f>+B9+B20</f>
        <v>53889847</v>
      </c>
      <c r="C31" s="88">
        <f t="shared" ref="C31:G31" si="6">+C9+C20</f>
        <v>1473964.79</v>
      </c>
      <c r="D31" s="88">
        <f t="shared" si="6"/>
        <v>55363811.789999999</v>
      </c>
      <c r="E31" s="88">
        <f t="shared" si="6"/>
        <v>50147601.640000001</v>
      </c>
      <c r="F31" s="88">
        <f t="shared" si="6"/>
        <v>50147601.640000001</v>
      </c>
      <c r="G31" s="88">
        <f t="shared" si="6"/>
        <v>5216210.1499999966</v>
      </c>
    </row>
    <row r="32" spans="1:7" ht="15.75" thickBot="1" x14ac:dyDescent="0.3">
      <c r="A32" s="19"/>
      <c r="B32" s="104"/>
      <c r="C32" s="104"/>
      <c r="D32" s="104"/>
      <c r="E32" s="104"/>
      <c r="F32" s="104"/>
      <c r="G32" s="104"/>
    </row>
    <row r="34" spans="1:7" x14ac:dyDescent="0.25">
      <c r="A34" s="114"/>
      <c r="B34" s="115"/>
      <c r="C34" s="115"/>
      <c r="D34" s="115"/>
      <c r="E34" s="115"/>
      <c r="F34" s="115"/>
      <c r="G34" s="115"/>
    </row>
    <row r="35" spans="1:7" x14ac:dyDescent="0.25">
      <c r="A35" s="114"/>
      <c r="B35" s="114"/>
      <c r="C35" s="114"/>
      <c r="D35" s="114"/>
      <c r="E35" s="114"/>
      <c r="F35" s="114"/>
      <c r="G35" s="114"/>
    </row>
    <row r="36" spans="1:7" x14ac:dyDescent="0.25">
      <c r="A36" s="116"/>
      <c r="B36" s="117"/>
      <c r="C36" s="117"/>
      <c r="D36" s="117"/>
      <c r="E36" s="117"/>
      <c r="F36" s="117"/>
      <c r="G36" s="117"/>
    </row>
    <row r="39" spans="1:7" x14ac:dyDescent="0.25">
      <c r="A39" s="207" t="s">
        <v>459</v>
      </c>
      <c r="B39" s="207"/>
      <c r="C39" s="207"/>
      <c r="D39" s="207" t="s">
        <v>460</v>
      </c>
      <c r="E39" s="207"/>
      <c r="F39" s="207"/>
      <c r="G39" s="207"/>
    </row>
    <row r="40" spans="1:7" x14ac:dyDescent="0.25">
      <c r="A40" s="207" t="s">
        <v>461</v>
      </c>
      <c r="B40" s="207"/>
      <c r="C40" s="207"/>
      <c r="D40" s="207" t="s">
        <v>462</v>
      </c>
      <c r="E40" s="207"/>
      <c r="F40" s="207"/>
      <c r="G40" s="207"/>
    </row>
    <row r="43" spans="1:7" x14ac:dyDescent="0.25">
      <c r="B43" s="161">
        <v>53889847</v>
      </c>
      <c r="C43" s="161">
        <v>1473964.86</v>
      </c>
      <c r="D43" s="161">
        <v>55363811.859999999</v>
      </c>
      <c r="E43" s="161">
        <v>50147601.710000001</v>
      </c>
      <c r="F43" s="161">
        <v>50147601.710000001</v>
      </c>
      <c r="G43" s="72">
        <f>+D43-E43</f>
        <v>5216210.1499999985</v>
      </c>
    </row>
    <row r="45" spans="1:7" x14ac:dyDescent="0.25">
      <c r="B45" s="158">
        <f>+B43-B31</f>
        <v>0</v>
      </c>
      <c r="C45" s="158">
        <f t="shared" ref="C45:G45" si="7">+C43-C31</f>
        <v>7.000000006519258E-2</v>
      </c>
      <c r="D45" s="158">
        <f t="shared" si="7"/>
        <v>7.0000000298023224E-2</v>
      </c>
      <c r="E45" s="158">
        <f t="shared" si="7"/>
        <v>7.0000000298023224E-2</v>
      </c>
      <c r="F45" s="158">
        <f t="shared" si="7"/>
        <v>7.0000000298023224E-2</v>
      </c>
      <c r="G45" s="158">
        <f t="shared" si="7"/>
        <v>0</v>
      </c>
    </row>
  </sheetData>
  <mergeCells count="12">
    <mergeCell ref="A39:C39"/>
    <mergeCell ref="A40:C40"/>
    <mergeCell ref="D39:G39"/>
    <mergeCell ref="D40:G40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view="pageBreakPreview" zoomScale="60" zoomScaleNormal="100" workbookViewId="0">
      <selection activeCell="G25" sqref="G25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3" customWidth="1"/>
  </cols>
  <sheetData>
    <row r="1" spans="1:8" ht="15.75" thickBot="1" x14ac:dyDescent="0.3"/>
    <row r="2" spans="1:8" x14ac:dyDescent="0.25">
      <c r="A2" s="165" t="s">
        <v>119</v>
      </c>
      <c r="B2" s="166"/>
      <c r="C2" s="166"/>
      <c r="D2" s="166"/>
      <c r="E2" s="166"/>
      <c r="F2" s="166"/>
      <c r="G2" s="166"/>
      <c r="H2" s="266"/>
    </row>
    <row r="3" spans="1:8" x14ac:dyDescent="0.25">
      <c r="A3" s="203" t="s">
        <v>299</v>
      </c>
      <c r="B3" s="222"/>
      <c r="C3" s="222"/>
      <c r="D3" s="222"/>
      <c r="E3" s="222"/>
      <c r="F3" s="222"/>
      <c r="G3" s="222"/>
      <c r="H3" s="267"/>
    </row>
    <row r="4" spans="1:8" x14ac:dyDescent="0.25">
      <c r="A4" s="203" t="s">
        <v>395</v>
      </c>
      <c r="B4" s="222"/>
      <c r="C4" s="222"/>
      <c r="D4" s="222"/>
      <c r="E4" s="222"/>
      <c r="F4" s="222"/>
      <c r="G4" s="222"/>
      <c r="H4" s="267"/>
    </row>
    <row r="5" spans="1:8" x14ac:dyDescent="0.25">
      <c r="A5" s="203" t="s">
        <v>469</v>
      </c>
      <c r="B5" s="222"/>
      <c r="C5" s="222"/>
      <c r="D5" s="222"/>
      <c r="E5" s="222"/>
      <c r="F5" s="222"/>
      <c r="G5" s="222"/>
      <c r="H5" s="267"/>
    </row>
    <row r="6" spans="1:8" ht="15.75" thickBot="1" x14ac:dyDescent="0.3">
      <c r="A6" s="205" t="s">
        <v>1</v>
      </c>
      <c r="B6" s="223"/>
      <c r="C6" s="223"/>
      <c r="D6" s="223"/>
      <c r="E6" s="223"/>
      <c r="F6" s="223"/>
      <c r="G6" s="223"/>
      <c r="H6" s="268"/>
    </row>
    <row r="7" spans="1:8" ht="15.75" thickBot="1" x14ac:dyDescent="0.3">
      <c r="A7" s="165" t="s">
        <v>181</v>
      </c>
      <c r="B7" s="167"/>
      <c r="C7" s="272" t="s">
        <v>301</v>
      </c>
      <c r="D7" s="273"/>
      <c r="E7" s="273"/>
      <c r="F7" s="273"/>
      <c r="G7" s="274"/>
      <c r="H7" s="259" t="s">
        <v>302</v>
      </c>
    </row>
    <row r="8" spans="1:8" ht="26.25" thickBot="1" x14ac:dyDescent="0.3">
      <c r="A8" s="205"/>
      <c r="B8" s="206"/>
      <c r="C8" s="110" t="s">
        <v>183</v>
      </c>
      <c r="D8" s="110" t="s">
        <v>303</v>
      </c>
      <c r="E8" s="110" t="s">
        <v>304</v>
      </c>
      <c r="F8" s="110" t="s">
        <v>184</v>
      </c>
      <c r="G8" s="110" t="s">
        <v>201</v>
      </c>
      <c r="H8" s="260"/>
    </row>
    <row r="9" spans="1:8" x14ac:dyDescent="0.25">
      <c r="A9" s="186"/>
      <c r="B9" s="275"/>
      <c r="C9" s="89"/>
      <c r="D9" s="89"/>
      <c r="E9" s="89"/>
      <c r="F9" s="89"/>
      <c r="G9" s="89"/>
      <c r="H9" s="89"/>
    </row>
    <row r="10" spans="1:8" ht="16.5" customHeight="1" x14ac:dyDescent="0.25">
      <c r="A10" s="230" t="s">
        <v>396</v>
      </c>
      <c r="B10" s="232"/>
      <c r="C10" s="88">
        <f>+C11+C21+C30+C41</f>
        <v>14380695</v>
      </c>
      <c r="D10" s="88">
        <f t="shared" ref="D10:H10" si="0">+D11+D21+D30+D41</f>
        <v>358901.45000000019</v>
      </c>
      <c r="E10" s="88">
        <f t="shared" si="0"/>
        <v>14739596.449999999</v>
      </c>
      <c r="F10" s="88">
        <f t="shared" si="0"/>
        <v>13527196.329999998</v>
      </c>
      <c r="G10" s="88">
        <f t="shared" si="0"/>
        <v>13527196.329999998</v>
      </c>
      <c r="H10" s="88">
        <f t="shared" si="0"/>
        <v>1212400.120000001</v>
      </c>
    </row>
    <row r="11" spans="1:8" x14ac:dyDescent="0.25">
      <c r="A11" s="235" t="s">
        <v>451</v>
      </c>
      <c r="B11" s="253"/>
      <c r="C11" s="83">
        <f>SUM(C12:C19)</f>
        <v>0</v>
      </c>
      <c r="D11" s="83">
        <f t="shared" ref="D11:H11" si="1">SUM(D12:D19)</f>
        <v>0</v>
      </c>
      <c r="E11" s="83">
        <f t="shared" si="1"/>
        <v>0</v>
      </c>
      <c r="F11" s="83">
        <f t="shared" si="1"/>
        <v>0</v>
      </c>
      <c r="G11" s="83">
        <f t="shared" si="1"/>
        <v>0</v>
      </c>
      <c r="H11" s="83">
        <f t="shared" si="1"/>
        <v>0</v>
      </c>
    </row>
    <row r="12" spans="1:8" x14ac:dyDescent="0.25">
      <c r="A12" s="61"/>
      <c r="B12" s="67" t="s">
        <v>397</v>
      </c>
      <c r="C12" s="84">
        <v>0</v>
      </c>
      <c r="D12" s="84">
        <v>0</v>
      </c>
      <c r="E12" s="84">
        <f t="shared" ref="E12:E19" si="2">+C12+D12</f>
        <v>0</v>
      </c>
      <c r="F12" s="84">
        <v>0</v>
      </c>
      <c r="G12" s="84">
        <v>0</v>
      </c>
      <c r="H12" s="84">
        <f t="shared" ref="H12:H19" si="3">+E12-F12</f>
        <v>0</v>
      </c>
    </row>
    <row r="13" spans="1:8" x14ac:dyDescent="0.25">
      <c r="A13" s="61"/>
      <c r="B13" s="67" t="s">
        <v>398</v>
      </c>
      <c r="C13" s="84">
        <v>0</v>
      </c>
      <c r="D13" s="84">
        <v>0</v>
      </c>
      <c r="E13" s="84">
        <f t="shared" si="2"/>
        <v>0</v>
      </c>
      <c r="F13" s="84">
        <v>0</v>
      </c>
      <c r="G13" s="84">
        <v>0</v>
      </c>
      <c r="H13" s="84">
        <f t="shared" si="3"/>
        <v>0</v>
      </c>
    </row>
    <row r="14" spans="1:8" x14ac:dyDescent="0.25">
      <c r="A14" s="61"/>
      <c r="B14" s="67" t="s">
        <v>399</v>
      </c>
      <c r="C14" s="84">
        <v>0</v>
      </c>
      <c r="D14" s="84">
        <v>0</v>
      </c>
      <c r="E14" s="84">
        <f t="shared" si="2"/>
        <v>0</v>
      </c>
      <c r="F14" s="84">
        <v>0</v>
      </c>
      <c r="G14" s="84">
        <v>0</v>
      </c>
      <c r="H14" s="84">
        <f t="shared" si="3"/>
        <v>0</v>
      </c>
    </row>
    <row r="15" spans="1:8" x14ac:dyDescent="0.25">
      <c r="A15" s="61"/>
      <c r="B15" s="67" t="s">
        <v>400</v>
      </c>
      <c r="C15" s="84">
        <v>0</v>
      </c>
      <c r="D15" s="84">
        <v>0</v>
      </c>
      <c r="E15" s="84">
        <f t="shared" si="2"/>
        <v>0</v>
      </c>
      <c r="F15" s="84">
        <v>0</v>
      </c>
      <c r="G15" s="84">
        <v>0</v>
      </c>
      <c r="H15" s="84">
        <f t="shared" si="3"/>
        <v>0</v>
      </c>
    </row>
    <row r="16" spans="1:8" x14ac:dyDescent="0.25">
      <c r="A16" s="61"/>
      <c r="B16" s="67" t="s">
        <v>401</v>
      </c>
      <c r="C16" s="84">
        <v>0</v>
      </c>
      <c r="D16" s="84">
        <v>0</v>
      </c>
      <c r="E16" s="84">
        <f t="shared" si="2"/>
        <v>0</v>
      </c>
      <c r="F16" s="84">
        <v>0</v>
      </c>
      <c r="G16" s="84">
        <v>0</v>
      </c>
      <c r="H16" s="84">
        <f t="shared" si="3"/>
        <v>0</v>
      </c>
    </row>
    <row r="17" spans="1:8" x14ac:dyDescent="0.25">
      <c r="A17" s="61"/>
      <c r="B17" s="67" t="s">
        <v>402</v>
      </c>
      <c r="C17" s="84">
        <v>0</v>
      </c>
      <c r="D17" s="84">
        <v>0</v>
      </c>
      <c r="E17" s="84">
        <f t="shared" si="2"/>
        <v>0</v>
      </c>
      <c r="F17" s="84">
        <v>0</v>
      </c>
      <c r="G17" s="84">
        <v>0</v>
      </c>
      <c r="H17" s="84">
        <f t="shared" si="3"/>
        <v>0</v>
      </c>
    </row>
    <row r="18" spans="1:8" x14ac:dyDescent="0.25">
      <c r="A18" s="61"/>
      <c r="B18" s="67" t="s">
        <v>403</v>
      </c>
      <c r="C18" s="84">
        <v>0</v>
      </c>
      <c r="D18" s="84">
        <v>0</v>
      </c>
      <c r="E18" s="84">
        <f t="shared" si="2"/>
        <v>0</v>
      </c>
      <c r="F18" s="84">
        <v>0</v>
      </c>
      <c r="G18" s="84">
        <v>0</v>
      </c>
      <c r="H18" s="84">
        <f t="shared" si="3"/>
        <v>0</v>
      </c>
    </row>
    <row r="19" spans="1:8" x14ac:dyDescent="0.25">
      <c r="A19" s="61"/>
      <c r="B19" s="67" t="s">
        <v>404</v>
      </c>
      <c r="C19" s="84">
        <v>0</v>
      </c>
      <c r="D19" s="84">
        <v>0</v>
      </c>
      <c r="E19" s="84">
        <f t="shared" si="2"/>
        <v>0</v>
      </c>
      <c r="F19" s="84">
        <v>0</v>
      </c>
      <c r="G19" s="84">
        <v>0</v>
      </c>
      <c r="H19" s="84">
        <f t="shared" si="3"/>
        <v>0</v>
      </c>
    </row>
    <row r="20" spans="1:8" x14ac:dyDescent="0.25">
      <c r="A20" s="106"/>
      <c r="B20" s="107"/>
      <c r="C20" s="83"/>
      <c r="D20" s="83"/>
      <c r="E20" s="83"/>
      <c r="F20" s="83"/>
      <c r="G20" s="83"/>
      <c r="H20" s="83"/>
    </row>
    <row r="21" spans="1:8" x14ac:dyDescent="0.25">
      <c r="A21" s="235" t="s">
        <v>452</v>
      </c>
      <c r="B21" s="253"/>
      <c r="C21" s="83">
        <f>SUM(C22:C28)</f>
        <v>14380695</v>
      </c>
      <c r="D21" s="83">
        <f t="shared" ref="D21:H21" si="4">SUM(D22:D28)</f>
        <v>358901.45000000019</v>
      </c>
      <c r="E21" s="83">
        <f t="shared" si="4"/>
        <v>14739596.449999999</v>
      </c>
      <c r="F21" s="83">
        <f t="shared" si="4"/>
        <v>13527196.329999998</v>
      </c>
      <c r="G21" s="83">
        <f t="shared" si="4"/>
        <v>13527196.329999998</v>
      </c>
      <c r="H21" s="83">
        <f t="shared" si="4"/>
        <v>1212400.120000001</v>
      </c>
    </row>
    <row r="22" spans="1:8" x14ac:dyDescent="0.25">
      <c r="A22" s="61"/>
      <c r="B22" s="67" t="s">
        <v>405</v>
      </c>
      <c r="C22" s="84">
        <v>0</v>
      </c>
      <c r="D22" s="84">
        <v>0</v>
      </c>
      <c r="E22" s="84">
        <f>+C22+D22</f>
        <v>0</v>
      </c>
      <c r="F22" s="84">
        <v>0</v>
      </c>
      <c r="G22" s="84">
        <v>0</v>
      </c>
      <c r="H22" s="84">
        <f t="shared" ref="H22:H28" si="5">+E22-F22</f>
        <v>0</v>
      </c>
    </row>
    <row r="23" spans="1:8" x14ac:dyDescent="0.25">
      <c r="A23" s="61"/>
      <c r="B23" s="67" t="s">
        <v>406</v>
      </c>
      <c r="C23" s="84">
        <v>0</v>
      </c>
      <c r="D23" s="84">
        <v>0</v>
      </c>
      <c r="E23" s="84">
        <f t="shared" ref="E23:E28" si="6">+C23+D23</f>
        <v>0</v>
      </c>
      <c r="F23" s="84">
        <v>0</v>
      </c>
      <c r="G23" s="84">
        <v>0</v>
      </c>
      <c r="H23" s="84">
        <f t="shared" si="5"/>
        <v>0</v>
      </c>
    </row>
    <row r="24" spans="1:8" x14ac:dyDescent="0.25">
      <c r="A24" s="61"/>
      <c r="B24" s="67" t="s">
        <v>407</v>
      </c>
      <c r="C24" s="84">
        <v>0</v>
      </c>
      <c r="D24" s="84">
        <v>0</v>
      </c>
      <c r="E24" s="84">
        <f t="shared" si="6"/>
        <v>0</v>
      </c>
      <c r="F24" s="84">
        <v>0</v>
      </c>
      <c r="G24" s="84">
        <v>0</v>
      </c>
      <c r="H24" s="84">
        <f t="shared" si="5"/>
        <v>0</v>
      </c>
    </row>
    <row r="25" spans="1:8" x14ac:dyDescent="0.25">
      <c r="A25" s="61"/>
      <c r="B25" s="67" t="s">
        <v>408</v>
      </c>
      <c r="C25" s="84">
        <v>0</v>
      </c>
      <c r="D25" s="84">
        <v>0</v>
      </c>
      <c r="E25" s="84">
        <f t="shared" si="6"/>
        <v>0</v>
      </c>
      <c r="F25" s="84">
        <v>0</v>
      </c>
      <c r="G25" s="84">
        <v>0</v>
      </c>
      <c r="H25" s="84">
        <f t="shared" si="5"/>
        <v>0</v>
      </c>
    </row>
    <row r="26" spans="1:8" x14ac:dyDescent="0.25">
      <c r="A26" s="61"/>
      <c r="B26" s="67" t="s">
        <v>409</v>
      </c>
      <c r="C26" s="84">
        <f>+'6a. EAEPED'!C8</f>
        <v>14380695</v>
      </c>
      <c r="D26" s="84">
        <f>+'6a. EAEPED'!D8</f>
        <v>358901.45000000019</v>
      </c>
      <c r="E26" s="84">
        <f t="shared" si="6"/>
        <v>14739596.449999999</v>
      </c>
      <c r="F26" s="84">
        <f>+'6a. EAEPED'!F8</f>
        <v>13527196.329999998</v>
      </c>
      <c r="G26" s="84">
        <f>+'6a. EAEPED'!G8</f>
        <v>13527196.329999998</v>
      </c>
      <c r="H26" s="84">
        <f t="shared" si="5"/>
        <v>1212400.120000001</v>
      </c>
    </row>
    <row r="27" spans="1:8" x14ac:dyDescent="0.25">
      <c r="A27" s="61"/>
      <c r="B27" s="67" t="s">
        <v>410</v>
      </c>
      <c r="C27" s="84">
        <v>0</v>
      </c>
      <c r="D27" s="84">
        <v>0</v>
      </c>
      <c r="E27" s="84">
        <f t="shared" si="6"/>
        <v>0</v>
      </c>
      <c r="F27" s="84">
        <v>0</v>
      </c>
      <c r="G27" s="84">
        <v>0</v>
      </c>
      <c r="H27" s="84">
        <f t="shared" si="5"/>
        <v>0</v>
      </c>
    </row>
    <row r="28" spans="1:8" x14ac:dyDescent="0.25">
      <c r="A28" s="61"/>
      <c r="B28" s="67" t="s">
        <v>411</v>
      </c>
      <c r="C28" s="84">
        <v>0</v>
      </c>
      <c r="D28" s="84">
        <v>0</v>
      </c>
      <c r="E28" s="84">
        <f t="shared" si="6"/>
        <v>0</v>
      </c>
      <c r="F28" s="84">
        <v>0</v>
      </c>
      <c r="G28" s="84">
        <v>0</v>
      </c>
      <c r="H28" s="84">
        <f t="shared" si="5"/>
        <v>0</v>
      </c>
    </row>
    <row r="29" spans="1:8" x14ac:dyDescent="0.25">
      <c r="A29" s="106"/>
      <c r="B29" s="107"/>
      <c r="C29" s="83"/>
      <c r="D29" s="83"/>
      <c r="E29" s="83"/>
      <c r="F29" s="83"/>
      <c r="G29" s="83"/>
      <c r="H29" s="83"/>
    </row>
    <row r="30" spans="1:8" x14ac:dyDescent="0.25">
      <c r="A30" s="235" t="s">
        <v>453</v>
      </c>
      <c r="B30" s="253"/>
      <c r="C30" s="83">
        <f>SUM(C31:C39)</f>
        <v>0</v>
      </c>
      <c r="D30" s="83">
        <f t="shared" ref="D30:H30" si="7">SUM(D31:D39)</f>
        <v>0</v>
      </c>
      <c r="E30" s="83">
        <f t="shared" si="7"/>
        <v>0</v>
      </c>
      <c r="F30" s="83">
        <f t="shared" si="7"/>
        <v>0</v>
      </c>
      <c r="G30" s="83">
        <f t="shared" si="7"/>
        <v>0</v>
      </c>
      <c r="H30" s="83">
        <f t="shared" si="7"/>
        <v>0</v>
      </c>
    </row>
    <row r="31" spans="1:8" x14ac:dyDescent="0.25">
      <c r="A31" s="61"/>
      <c r="B31" s="67" t="s">
        <v>412</v>
      </c>
      <c r="C31" s="84">
        <v>0</v>
      </c>
      <c r="D31" s="84">
        <v>0</v>
      </c>
      <c r="E31" s="84">
        <f t="shared" ref="E31:E39" si="8">+C31+D31</f>
        <v>0</v>
      </c>
      <c r="F31" s="84">
        <v>0</v>
      </c>
      <c r="G31" s="84">
        <v>0</v>
      </c>
      <c r="H31" s="84">
        <f t="shared" ref="H31:H39" si="9">+E31-F31</f>
        <v>0</v>
      </c>
    </row>
    <row r="32" spans="1:8" x14ac:dyDescent="0.25">
      <c r="A32" s="61"/>
      <c r="B32" s="67" t="s">
        <v>413</v>
      </c>
      <c r="C32" s="84">
        <v>0</v>
      </c>
      <c r="D32" s="84">
        <v>0</v>
      </c>
      <c r="E32" s="84">
        <f t="shared" si="8"/>
        <v>0</v>
      </c>
      <c r="F32" s="84">
        <v>0</v>
      </c>
      <c r="G32" s="84">
        <v>0</v>
      </c>
      <c r="H32" s="84">
        <f t="shared" si="9"/>
        <v>0</v>
      </c>
    </row>
    <row r="33" spans="1:8" x14ac:dyDescent="0.25">
      <c r="A33" s="61"/>
      <c r="B33" s="67" t="s">
        <v>414</v>
      </c>
      <c r="C33" s="84">
        <v>0</v>
      </c>
      <c r="D33" s="84">
        <v>0</v>
      </c>
      <c r="E33" s="84">
        <f t="shared" si="8"/>
        <v>0</v>
      </c>
      <c r="F33" s="84">
        <v>0</v>
      </c>
      <c r="G33" s="84">
        <v>0</v>
      </c>
      <c r="H33" s="84">
        <f t="shared" si="9"/>
        <v>0</v>
      </c>
    </row>
    <row r="34" spans="1:8" x14ac:dyDescent="0.25">
      <c r="A34" s="61"/>
      <c r="B34" s="67" t="s">
        <v>415</v>
      </c>
      <c r="C34" s="84">
        <v>0</v>
      </c>
      <c r="D34" s="84">
        <v>0</v>
      </c>
      <c r="E34" s="84">
        <f t="shared" si="8"/>
        <v>0</v>
      </c>
      <c r="F34" s="84">
        <v>0</v>
      </c>
      <c r="G34" s="84">
        <v>0</v>
      </c>
      <c r="H34" s="84">
        <f t="shared" si="9"/>
        <v>0</v>
      </c>
    </row>
    <row r="35" spans="1:8" x14ac:dyDescent="0.25">
      <c r="A35" s="61"/>
      <c r="B35" s="67" t="s">
        <v>416</v>
      </c>
      <c r="C35" s="84">
        <v>0</v>
      </c>
      <c r="D35" s="84">
        <v>0</v>
      </c>
      <c r="E35" s="84">
        <f t="shared" si="8"/>
        <v>0</v>
      </c>
      <c r="F35" s="84">
        <v>0</v>
      </c>
      <c r="G35" s="84">
        <v>0</v>
      </c>
      <c r="H35" s="84">
        <f t="shared" si="9"/>
        <v>0</v>
      </c>
    </row>
    <row r="36" spans="1:8" x14ac:dyDescent="0.25">
      <c r="A36" s="61"/>
      <c r="B36" s="67" t="s">
        <v>417</v>
      </c>
      <c r="C36" s="84">
        <v>0</v>
      </c>
      <c r="D36" s="84">
        <v>0</v>
      </c>
      <c r="E36" s="84">
        <f t="shared" si="8"/>
        <v>0</v>
      </c>
      <c r="F36" s="84">
        <v>0</v>
      </c>
      <c r="G36" s="84">
        <v>0</v>
      </c>
      <c r="H36" s="84">
        <f t="shared" si="9"/>
        <v>0</v>
      </c>
    </row>
    <row r="37" spans="1:8" x14ac:dyDescent="0.25">
      <c r="A37" s="61"/>
      <c r="B37" s="67" t="s">
        <v>418</v>
      </c>
      <c r="C37" s="84">
        <v>0</v>
      </c>
      <c r="D37" s="84">
        <v>0</v>
      </c>
      <c r="E37" s="84">
        <f t="shared" si="8"/>
        <v>0</v>
      </c>
      <c r="F37" s="84">
        <v>0</v>
      </c>
      <c r="G37" s="84">
        <v>0</v>
      </c>
      <c r="H37" s="84">
        <f t="shared" si="9"/>
        <v>0</v>
      </c>
    </row>
    <row r="38" spans="1:8" x14ac:dyDescent="0.25">
      <c r="A38" s="61"/>
      <c r="B38" s="67" t="s">
        <v>419</v>
      </c>
      <c r="C38" s="84">
        <v>0</v>
      </c>
      <c r="D38" s="84">
        <v>0</v>
      </c>
      <c r="E38" s="84">
        <f t="shared" si="8"/>
        <v>0</v>
      </c>
      <c r="F38" s="84">
        <v>0</v>
      </c>
      <c r="G38" s="84">
        <v>0</v>
      </c>
      <c r="H38" s="84">
        <f t="shared" si="9"/>
        <v>0</v>
      </c>
    </row>
    <row r="39" spans="1:8" x14ac:dyDescent="0.25">
      <c r="A39" s="61"/>
      <c r="B39" s="67" t="s">
        <v>420</v>
      </c>
      <c r="C39" s="84">
        <v>0</v>
      </c>
      <c r="D39" s="84">
        <v>0</v>
      </c>
      <c r="E39" s="84">
        <f t="shared" si="8"/>
        <v>0</v>
      </c>
      <c r="F39" s="84">
        <v>0</v>
      </c>
      <c r="G39" s="84">
        <v>0</v>
      </c>
      <c r="H39" s="84">
        <f t="shared" si="9"/>
        <v>0</v>
      </c>
    </row>
    <row r="40" spans="1:8" x14ac:dyDescent="0.25">
      <c r="A40" s="106"/>
      <c r="B40" s="107"/>
      <c r="C40" s="83"/>
      <c r="D40" s="83"/>
      <c r="E40" s="83"/>
      <c r="F40" s="83"/>
      <c r="G40" s="83"/>
      <c r="H40" s="83"/>
    </row>
    <row r="41" spans="1:8" ht="29.25" customHeight="1" x14ac:dyDescent="0.25">
      <c r="A41" s="230" t="s">
        <v>454</v>
      </c>
      <c r="B41" s="271"/>
      <c r="C41" s="83">
        <f>SUM(C42:C45)</f>
        <v>0</v>
      </c>
      <c r="D41" s="83">
        <f t="shared" ref="D41:H41" si="10">SUM(D42:D45)</f>
        <v>0</v>
      </c>
      <c r="E41" s="83">
        <f t="shared" si="10"/>
        <v>0</v>
      </c>
      <c r="F41" s="83">
        <f t="shared" si="10"/>
        <v>0</v>
      </c>
      <c r="G41" s="83">
        <f t="shared" si="10"/>
        <v>0</v>
      </c>
      <c r="H41" s="83">
        <f t="shared" si="10"/>
        <v>0</v>
      </c>
    </row>
    <row r="42" spans="1:8" ht="25.5" x14ac:dyDescent="0.25">
      <c r="A42" s="61"/>
      <c r="B42" s="150" t="s">
        <v>421</v>
      </c>
      <c r="C42" s="84">
        <v>0</v>
      </c>
      <c r="D42" s="84">
        <v>0</v>
      </c>
      <c r="E42" s="84">
        <f t="shared" ref="E42:E45" si="11">+C42+D42</f>
        <v>0</v>
      </c>
      <c r="F42" s="84">
        <v>0</v>
      </c>
      <c r="G42" s="84">
        <v>0</v>
      </c>
      <c r="H42" s="84">
        <f t="shared" ref="H42:H44" si="12">+E42-F42</f>
        <v>0</v>
      </c>
    </row>
    <row r="43" spans="1:8" ht="25.5" x14ac:dyDescent="0.25">
      <c r="A43" s="61"/>
      <c r="B43" s="150" t="s">
        <v>422</v>
      </c>
      <c r="C43" s="84">
        <v>0</v>
      </c>
      <c r="D43" s="84">
        <v>0</v>
      </c>
      <c r="E43" s="84">
        <f t="shared" si="11"/>
        <v>0</v>
      </c>
      <c r="F43" s="84">
        <v>0</v>
      </c>
      <c r="G43" s="84">
        <v>0</v>
      </c>
      <c r="H43" s="84">
        <f t="shared" si="12"/>
        <v>0</v>
      </c>
    </row>
    <row r="44" spans="1:8" x14ac:dyDescent="0.25">
      <c r="A44" s="61"/>
      <c r="B44" s="67" t="s">
        <v>423</v>
      </c>
      <c r="C44" s="84">
        <v>0</v>
      </c>
      <c r="D44" s="84">
        <v>0</v>
      </c>
      <c r="E44" s="84">
        <f t="shared" si="11"/>
        <v>0</v>
      </c>
      <c r="F44" s="84">
        <v>0</v>
      </c>
      <c r="G44" s="84">
        <v>0</v>
      </c>
      <c r="H44" s="84">
        <f t="shared" si="12"/>
        <v>0</v>
      </c>
    </row>
    <row r="45" spans="1:8" x14ac:dyDescent="0.25">
      <c r="A45" s="61"/>
      <c r="B45" s="67" t="s">
        <v>424</v>
      </c>
      <c r="C45" s="84">
        <v>0</v>
      </c>
      <c r="D45" s="84">
        <v>0</v>
      </c>
      <c r="E45" s="84">
        <f t="shared" si="11"/>
        <v>0</v>
      </c>
      <c r="F45" s="84">
        <v>0</v>
      </c>
      <c r="G45" s="84">
        <v>0</v>
      </c>
      <c r="H45" s="84">
        <f>+E45-F45</f>
        <v>0</v>
      </c>
    </row>
    <row r="46" spans="1:8" x14ac:dyDescent="0.25">
      <c r="A46" s="106"/>
      <c r="B46" s="107"/>
      <c r="C46" s="83"/>
      <c r="D46" s="83"/>
      <c r="E46" s="83"/>
      <c r="F46" s="83"/>
      <c r="G46" s="83"/>
      <c r="H46" s="83"/>
    </row>
    <row r="47" spans="1:8" x14ac:dyDescent="0.25">
      <c r="A47" s="235" t="s">
        <v>425</v>
      </c>
      <c r="B47" s="253"/>
      <c r="C47" s="83">
        <f>+C48+C58+C67+C78</f>
        <v>39509152</v>
      </c>
      <c r="D47" s="83">
        <f t="shared" ref="D47:H47" si="13">+D48+D58+D67+D78</f>
        <v>1115063.5799999996</v>
      </c>
      <c r="E47" s="83">
        <f t="shared" si="13"/>
        <v>40624215.579999998</v>
      </c>
      <c r="F47" s="83">
        <f t="shared" si="13"/>
        <v>36620405.379999995</v>
      </c>
      <c r="G47" s="83">
        <f t="shared" si="13"/>
        <v>36620405.379999995</v>
      </c>
      <c r="H47" s="83">
        <f t="shared" si="13"/>
        <v>4003810.200000003</v>
      </c>
    </row>
    <row r="48" spans="1:8" x14ac:dyDescent="0.25">
      <c r="A48" s="235" t="s">
        <v>451</v>
      </c>
      <c r="B48" s="253"/>
      <c r="C48" s="83">
        <f>SUM(C49:C56)</f>
        <v>0</v>
      </c>
      <c r="D48" s="83">
        <f t="shared" ref="D48:H48" si="14">SUM(D49:D56)</f>
        <v>0</v>
      </c>
      <c r="E48" s="83">
        <f t="shared" si="14"/>
        <v>0</v>
      </c>
      <c r="F48" s="83">
        <f t="shared" si="14"/>
        <v>0</v>
      </c>
      <c r="G48" s="83">
        <f t="shared" si="14"/>
        <v>0</v>
      </c>
      <c r="H48" s="83">
        <f t="shared" si="14"/>
        <v>0</v>
      </c>
    </row>
    <row r="49" spans="1:8" x14ac:dyDescent="0.25">
      <c r="A49" s="61"/>
      <c r="B49" s="67" t="s">
        <v>397</v>
      </c>
      <c r="C49" s="84">
        <v>0</v>
      </c>
      <c r="D49" s="84">
        <v>0</v>
      </c>
      <c r="E49" s="84">
        <f>+C49+D49</f>
        <v>0</v>
      </c>
      <c r="F49" s="84">
        <v>0</v>
      </c>
      <c r="G49" s="84">
        <v>0</v>
      </c>
      <c r="H49" s="84">
        <f>+E49-F49</f>
        <v>0</v>
      </c>
    </row>
    <row r="50" spans="1:8" x14ac:dyDescent="0.25">
      <c r="A50" s="61"/>
      <c r="B50" s="67" t="s">
        <v>398</v>
      </c>
      <c r="C50" s="84">
        <v>0</v>
      </c>
      <c r="D50" s="84">
        <v>0</v>
      </c>
      <c r="E50" s="84">
        <f t="shared" ref="E50:E56" si="15">+C50+D50</f>
        <v>0</v>
      </c>
      <c r="F50" s="84">
        <v>0</v>
      </c>
      <c r="G50" s="84">
        <v>0</v>
      </c>
      <c r="H50" s="84">
        <f t="shared" ref="H50:H56" si="16">+E50-F50</f>
        <v>0</v>
      </c>
    </row>
    <row r="51" spans="1:8" x14ac:dyDescent="0.25">
      <c r="A51" s="61"/>
      <c r="B51" s="67" t="s">
        <v>399</v>
      </c>
      <c r="C51" s="84">
        <v>0</v>
      </c>
      <c r="D51" s="84">
        <v>0</v>
      </c>
      <c r="E51" s="84">
        <f t="shared" si="15"/>
        <v>0</v>
      </c>
      <c r="F51" s="84">
        <v>0</v>
      </c>
      <c r="G51" s="84">
        <v>0</v>
      </c>
      <c r="H51" s="84">
        <f t="shared" si="16"/>
        <v>0</v>
      </c>
    </row>
    <row r="52" spans="1:8" x14ac:dyDescent="0.25">
      <c r="A52" s="135"/>
      <c r="B52" s="136" t="s">
        <v>400</v>
      </c>
      <c r="C52" s="84">
        <v>0</v>
      </c>
      <c r="D52" s="84">
        <v>0</v>
      </c>
      <c r="E52" s="84">
        <f t="shared" si="15"/>
        <v>0</v>
      </c>
      <c r="F52" s="84">
        <v>0</v>
      </c>
      <c r="G52" s="84">
        <v>0</v>
      </c>
      <c r="H52" s="84">
        <f t="shared" si="16"/>
        <v>0</v>
      </c>
    </row>
    <row r="53" spans="1:8" x14ac:dyDescent="0.25">
      <c r="A53" s="61"/>
      <c r="B53" s="67" t="s">
        <v>401</v>
      </c>
      <c r="C53" s="84">
        <v>0</v>
      </c>
      <c r="D53" s="84">
        <v>0</v>
      </c>
      <c r="E53" s="84">
        <f t="shared" si="15"/>
        <v>0</v>
      </c>
      <c r="F53" s="84">
        <v>0</v>
      </c>
      <c r="G53" s="84">
        <v>0</v>
      </c>
      <c r="H53" s="84">
        <f t="shared" si="16"/>
        <v>0</v>
      </c>
    </row>
    <row r="54" spans="1:8" x14ac:dyDescent="0.25">
      <c r="A54" s="61"/>
      <c r="B54" s="67" t="s">
        <v>402</v>
      </c>
      <c r="C54" s="84">
        <v>0</v>
      </c>
      <c r="D54" s="84">
        <v>0</v>
      </c>
      <c r="E54" s="84">
        <f t="shared" si="15"/>
        <v>0</v>
      </c>
      <c r="F54" s="84">
        <v>0</v>
      </c>
      <c r="G54" s="84">
        <v>0</v>
      </c>
      <c r="H54" s="84">
        <f t="shared" si="16"/>
        <v>0</v>
      </c>
    </row>
    <row r="55" spans="1:8" x14ac:dyDescent="0.25">
      <c r="A55" s="61"/>
      <c r="B55" s="67" t="s">
        <v>403</v>
      </c>
      <c r="C55" s="84">
        <v>0</v>
      </c>
      <c r="D55" s="84">
        <v>0</v>
      </c>
      <c r="E55" s="84">
        <f t="shared" si="15"/>
        <v>0</v>
      </c>
      <c r="F55" s="84">
        <v>0</v>
      </c>
      <c r="G55" s="84">
        <v>0</v>
      </c>
      <c r="H55" s="84">
        <f t="shared" si="16"/>
        <v>0</v>
      </c>
    </row>
    <row r="56" spans="1:8" x14ac:dyDescent="0.25">
      <c r="A56" s="61"/>
      <c r="B56" s="67" t="s">
        <v>404</v>
      </c>
      <c r="C56" s="84">
        <v>0</v>
      </c>
      <c r="D56" s="84">
        <v>0</v>
      </c>
      <c r="E56" s="84">
        <f t="shared" si="15"/>
        <v>0</v>
      </c>
      <c r="F56" s="84">
        <v>0</v>
      </c>
      <c r="G56" s="84">
        <v>0</v>
      </c>
      <c r="H56" s="84">
        <f t="shared" si="16"/>
        <v>0</v>
      </c>
    </row>
    <row r="57" spans="1:8" x14ac:dyDescent="0.25">
      <c r="A57" s="106"/>
      <c r="B57" s="107"/>
      <c r="C57" s="83"/>
      <c r="D57" s="83"/>
      <c r="E57" s="83"/>
      <c r="F57" s="83"/>
      <c r="G57" s="83"/>
      <c r="H57" s="83"/>
    </row>
    <row r="58" spans="1:8" x14ac:dyDescent="0.25">
      <c r="A58" s="235" t="s">
        <v>452</v>
      </c>
      <c r="B58" s="253"/>
      <c r="C58" s="83">
        <f>SUM(C59:C65)</f>
        <v>39509152</v>
      </c>
      <c r="D58" s="83">
        <f t="shared" ref="D58:H58" si="17">SUM(D59:D65)</f>
        <v>1115063.5799999996</v>
      </c>
      <c r="E58" s="83">
        <f t="shared" si="17"/>
        <v>40624215.579999998</v>
      </c>
      <c r="F58" s="83">
        <f t="shared" si="17"/>
        <v>36620405.379999995</v>
      </c>
      <c r="G58" s="83">
        <f t="shared" si="17"/>
        <v>36620405.379999995</v>
      </c>
      <c r="H58" s="83">
        <f t="shared" si="17"/>
        <v>4003810.200000003</v>
      </c>
    </row>
    <row r="59" spans="1:8" x14ac:dyDescent="0.25">
      <c r="A59" s="61"/>
      <c r="B59" s="67" t="s">
        <v>405</v>
      </c>
      <c r="C59" s="84">
        <v>0</v>
      </c>
      <c r="D59" s="84">
        <v>0</v>
      </c>
      <c r="E59" s="84">
        <f t="shared" ref="E59:E62" si="18">+C59+D59</f>
        <v>0</v>
      </c>
      <c r="F59" s="84">
        <v>0</v>
      </c>
      <c r="G59" s="84">
        <v>0</v>
      </c>
      <c r="H59" s="84">
        <f t="shared" ref="H59:H62" si="19">+E59-F59</f>
        <v>0</v>
      </c>
    </row>
    <row r="60" spans="1:8" x14ac:dyDescent="0.25">
      <c r="A60" s="61"/>
      <c r="B60" s="67" t="s">
        <v>406</v>
      </c>
      <c r="C60" s="84">
        <v>0</v>
      </c>
      <c r="D60" s="84">
        <v>0</v>
      </c>
      <c r="E60" s="84">
        <f t="shared" si="18"/>
        <v>0</v>
      </c>
      <c r="F60" s="84">
        <v>0</v>
      </c>
      <c r="G60" s="84">
        <v>0</v>
      </c>
      <c r="H60" s="84">
        <f t="shared" si="19"/>
        <v>0</v>
      </c>
    </row>
    <row r="61" spans="1:8" x14ac:dyDescent="0.25">
      <c r="A61" s="61"/>
      <c r="B61" s="67" t="s">
        <v>407</v>
      </c>
      <c r="C61" s="84">
        <v>0</v>
      </c>
      <c r="D61" s="84">
        <v>0</v>
      </c>
      <c r="E61" s="84">
        <f t="shared" si="18"/>
        <v>0</v>
      </c>
      <c r="F61" s="84">
        <v>0</v>
      </c>
      <c r="G61" s="84">
        <v>0</v>
      </c>
      <c r="H61" s="84">
        <f t="shared" si="19"/>
        <v>0</v>
      </c>
    </row>
    <row r="62" spans="1:8" x14ac:dyDescent="0.25">
      <c r="A62" s="61"/>
      <c r="B62" s="67" t="s">
        <v>408</v>
      </c>
      <c r="C62" s="84">
        <v>0</v>
      </c>
      <c r="D62" s="84">
        <v>0</v>
      </c>
      <c r="E62" s="84">
        <f t="shared" si="18"/>
        <v>0</v>
      </c>
      <c r="F62" s="84">
        <v>0</v>
      </c>
      <c r="G62" s="84">
        <v>0</v>
      </c>
      <c r="H62" s="84">
        <f t="shared" si="19"/>
        <v>0</v>
      </c>
    </row>
    <row r="63" spans="1:8" x14ac:dyDescent="0.25">
      <c r="A63" s="61"/>
      <c r="B63" s="67" t="s">
        <v>409</v>
      </c>
      <c r="C63" s="84">
        <f>+'6a. EAEPED'!C83</f>
        <v>39509152</v>
      </c>
      <c r="D63" s="84">
        <f>+'6a. EAEPED'!D83</f>
        <v>1115063.5799999996</v>
      </c>
      <c r="E63" s="84">
        <f>+C63+D63</f>
        <v>40624215.579999998</v>
      </c>
      <c r="F63" s="84">
        <f>+'6a. EAEPED'!F83</f>
        <v>36620405.379999995</v>
      </c>
      <c r="G63" s="84">
        <f>+'6a. EAEPED'!G83</f>
        <v>36620405.379999995</v>
      </c>
      <c r="H63" s="84">
        <f>+E63-F63</f>
        <v>4003810.200000003</v>
      </c>
    </row>
    <row r="64" spans="1:8" x14ac:dyDescent="0.25">
      <c r="A64" s="61"/>
      <c r="B64" s="67" t="s">
        <v>410</v>
      </c>
      <c r="C64" s="84">
        <v>0</v>
      </c>
      <c r="D64" s="84">
        <v>0</v>
      </c>
      <c r="E64" s="84">
        <f t="shared" ref="E64:E65" si="20">+C64+D64</f>
        <v>0</v>
      </c>
      <c r="F64" s="84">
        <v>0</v>
      </c>
      <c r="G64" s="84">
        <v>0</v>
      </c>
      <c r="H64" s="84">
        <f t="shared" ref="H64:H65" si="21">+E64-F64</f>
        <v>0</v>
      </c>
    </row>
    <row r="65" spans="1:8" x14ac:dyDescent="0.25">
      <c r="A65" s="61"/>
      <c r="B65" s="67" t="s">
        <v>411</v>
      </c>
      <c r="C65" s="84">
        <v>0</v>
      </c>
      <c r="D65" s="84">
        <v>0</v>
      </c>
      <c r="E65" s="84">
        <f t="shared" si="20"/>
        <v>0</v>
      </c>
      <c r="F65" s="84">
        <v>0</v>
      </c>
      <c r="G65" s="84">
        <v>0</v>
      </c>
      <c r="H65" s="84">
        <f t="shared" si="21"/>
        <v>0</v>
      </c>
    </row>
    <row r="66" spans="1:8" x14ac:dyDescent="0.25">
      <c r="A66" s="106"/>
      <c r="B66" s="107"/>
      <c r="C66" s="83"/>
      <c r="D66" s="83"/>
      <c r="E66" s="83"/>
      <c r="F66" s="83"/>
      <c r="G66" s="83"/>
      <c r="H66" s="83"/>
    </row>
    <row r="67" spans="1:8" x14ac:dyDescent="0.25">
      <c r="A67" s="235" t="s">
        <v>453</v>
      </c>
      <c r="B67" s="253"/>
      <c r="C67" s="83">
        <f>SUM(C68:C76)</f>
        <v>0</v>
      </c>
      <c r="D67" s="83">
        <f t="shared" ref="D67:H67" si="22">SUM(D68:D76)</f>
        <v>0</v>
      </c>
      <c r="E67" s="83">
        <f t="shared" si="22"/>
        <v>0</v>
      </c>
      <c r="F67" s="83">
        <f t="shared" si="22"/>
        <v>0</v>
      </c>
      <c r="G67" s="83">
        <f t="shared" si="22"/>
        <v>0</v>
      </c>
      <c r="H67" s="83">
        <f t="shared" si="22"/>
        <v>0</v>
      </c>
    </row>
    <row r="68" spans="1:8" x14ac:dyDescent="0.25">
      <c r="A68" s="61"/>
      <c r="B68" s="67" t="s">
        <v>412</v>
      </c>
      <c r="C68" s="84">
        <v>0</v>
      </c>
      <c r="D68" s="84">
        <v>0</v>
      </c>
      <c r="E68" s="84">
        <f t="shared" ref="E68:E76" si="23">+C68+D68</f>
        <v>0</v>
      </c>
      <c r="F68" s="84">
        <v>0</v>
      </c>
      <c r="G68" s="84">
        <v>0</v>
      </c>
      <c r="H68" s="84">
        <f t="shared" ref="H68:H76" si="24">+E68-F68</f>
        <v>0</v>
      </c>
    </row>
    <row r="69" spans="1:8" x14ac:dyDescent="0.25">
      <c r="A69" s="61"/>
      <c r="B69" s="67" t="s">
        <v>413</v>
      </c>
      <c r="C69" s="84">
        <v>0</v>
      </c>
      <c r="D69" s="84">
        <v>0</v>
      </c>
      <c r="E69" s="84">
        <f t="shared" si="23"/>
        <v>0</v>
      </c>
      <c r="F69" s="84">
        <v>0</v>
      </c>
      <c r="G69" s="84">
        <v>0</v>
      </c>
      <c r="H69" s="84">
        <f t="shared" si="24"/>
        <v>0</v>
      </c>
    </row>
    <row r="70" spans="1:8" x14ac:dyDescent="0.25">
      <c r="A70" s="61"/>
      <c r="B70" s="67" t="s">
        <v>414</v>
      </c>
      <c r="C70" s="84">
        <v>0</v>
      </c>
      <c r="D70" s="84">
        <v>0</v>
      </c>
      <c r="E70" s="84">
        <f t="shared" si="23"/>
        <v>0</v>
      </c>
      <c r="F70" s="84">
        <v>0</v>
      </c>
      <c r="G70" s="84">
        <v>0</v>
      </c>
      <c r="H70" s="84">
        <f t="shared" si="24"/>
        <v>0</v>
      </c>
    </row>
    <row r="71" spans="1:8" x14ac:dyDescent="0.25">
      <c r="A71" s="61"/>
      <c r="B71" s="67" t="s">
        <v>415</v>
      </c>
      <c r="C71" s="84">
        <v>0</v>
      </c>
      <c r="D71" s="84">
        <v>0</v>
      </c>
      <c r="E71" s="84">
        <f t="shared" si="23"/>
        <v>0</v>
      </c>
      <c r="F71" s="84">
        <v>0</v>
      </c>
      <c r="G71" s="84">
        <v>0</v>
      </c>
      <c r="H71" s="84">
        <f t="shared" si="24"/>
        <v>0</v>
      </c>
    </row>
    <row r="72" spans="1:8" x14ac:dyDescent="0.25">
      <c r="A72" s="61"/>
      <c r="B72" s="67" t="s">
        <v>416</v>
      </c>
      <c r="C72" s="84">
        <v>0</v>
      </c>
      <c r="D72" s="84">
        <v>0</v>
      </c>
      <c r="E72" s="84">
        <f t="shared" si="23"/>
        <v>0</v>
      </c>
      <c r="F72" s="84">
        <v>0</v>
      </c>
      <c r="G72" s="84">
        <v>0</v>
      </c>
      <c r="H72" s="84">
        <f t="shared" si="24"/>
        <v>0</v>
      </c>
    </row>
    <row r="73" spans="1:8" x14ac:dyDescent="0.25">
      <c r="A73" s="61"/>
      <c r="B73" s="67" t="s">
        <v>417</v>
      </c>
      <c r="C73" s="84">
        <v>0</v>
      </c>
      <c r="D73" s="84">
        <v>0</v>
      </c>
      <c r="E73" s="84">
        <f t="shared" si="23"/>
        <v>0</v>
      </c>
      <c r="F73" s="84">
        <v>0</v>
      </c>
      <c r="G73" s="84">
        <v>0</v>
      </c>
      <c r="H73" s="84">
        <f t="shared" si="24"/>
        <v>0</v>
      </c>
    </row>
    <row r="74" spans="1:8" ht="15.75" thickBot="1" x14ac:dyDescent="0.3">
      <c r="A74" s="73"/>
      <c r="B74" s="142" t="s">
        <v>418</v>
      </c>
      <c r="C74" s="102">
        <v>0</v>
      </c>
      <c r="D74" s="102">
        <v>0</v>
      </c>
      <c r="E74" s="102">
        <f t="shared" si="23"/>
        <v>0</v>
      </c>
      <c r="F74" s="102">
        <v>0</v>
      </c>
      <c r="G74" s="102">
        <v>0</v>
      </c>
      <c r="H74" s="102">
        <f t="shared" si="24"/>
        <v>0</v>
      </c>
    </row>
    <row r="75" spans="1:8" x14ac:dyDescent="0.25">
      <c r="A75" s="61"/>
      <c r="B75" s="67" t="s">
        <v>419</v>
      </c>
      <c r="C75" s="84">
        <v>0</v>
      </c>
      <c r="D75" s="84">
        <v>0</v>
      </c>
      <c r="E75" s="84">
        <f t="shared" si="23"/>
        <v>0</v>
      </c>
      <c r="F75" s="84">
        <v>0</v>
      </c>
      <c r="G75" s="84">
        <v>0</v>
      </c>
      <c r="H75" s="84">
        <f t="shared" si="24"/>
        <v>0</v>
      </c>
    </row>
    <row r="76" spans="1:8" x14ac:dyDescent="0.25">
      <c r="A76" s="61"/>
      <c r="B76" s="67" t="s">
        <v>420</v>
      </c>
      <c r="C76" s="84">
        <v>0</v>
      </c>
      <c r="D76" s="84">
        <v>0</v>
      </c>
      <c r="E76" s="84">
        <f t="shared" si="23"/>
        <v>0</v>
      </c>
      <c r="F76" s="84">
        <v>0</v>
      </c>
      <c r="G76" s="84">
        <v>0</v>
      </c>
      <c r="H76" s="84">
        <f t="shared" si="24"/>
        <v>0</v>
      </c>
    </row>
    <row r="77" spans="1:8" x14ac:dyDescent="0.25">
      <c r="A77" s="106"/>
      <c r="B77" s="107"/>
      <c r="C77" s="83"/>
      <c r="D77" s="83"/>
      <c r="E77" s="83"/>
      <c r="F77" s="83"/>
      <c r="G77" s="83"/>
      <c r="H77" s="83"/>
    </row>
    <row r="78" spans="1:8" ht="27" customHeight="1" x14ac:dyDescent="0.25">
      <c r="A78" s="230" t="s">
        <v>454</v>
      </c>
      <c r="B78" s="271"/>
      <c r="C78" s="83">
        <f>SUM(C79:C82)</f>
        <v>0</v>
      </c>
      <c r="D78" s="83">
        <f t="shared" ref="D78:H78" si="25">SUM(D79:D82)</f>
        <v>0</v>
      </c>
      <c r="E78" s="83">
        <f t="shared" si="25"/>
        <v>0</v>
      </c>
      <c r="F78" s="83">
        <f t="shared" si="25"/>
        <v>0</v>
      </c>
      <c r="G78" s="83">
        <f t="shared" si="25"/>
        <v>0</v>
      </c>
      <c r="H78" s="83">
        <f t="shared" si="25"/>
        <v>0</v>
      </c>
    </row>
    <row r="79" spans="1:8" ht="25.5" x14ac:dyDescent="0.25">
      <c r="A79" s="61"/>
      <c r="B79" s="150" t="s">
        <v>421</v>
      </c>
      <c r="C79" s="84">
        <v>0</v>
      </c>
      <c r="D79" s="84">
        <v>0</v>
      </c>
      <c r="E79" s="84">
        <f t="shared" ref="E79:E82" si="26">+C79+D79</f>
        <v>0</v>
      </c>
      <c r="F79" s="84">
        <v>0</v>
      </c>
      <c r="G79" s="84">
        <v>0</v>
      </c>
      <c r="H79" s="84">
        <f t="shared" ref="H79:H82" si="27">+E79-F79</f>
        <v>0</v>
      </c>
    </row>
    <row r="80" spans="1:8" ht="25.5" x14ac:dyDescent="0.25">
      <c r="A80" s="61"/>
      <c r="B80" s="150" t="s">
        <v>422</v>
      </c>
      <c r="C80" s="84">
        <v>0</v>
      </c>
      <c r="D80" s="84">
        <v>0</v>
      </c>
      <c r="E80" s="84">
        <f t="shared" si="26"/>
        <v>0</v>
      </c>
      <c r="F80" s="84">
        <v>0</v>
      </c>
      <c r="G80" s="84">
        <v>0</v>
      </c>
      <c r="H80" s="84">
        <f t="shared" si="27"/>
        <v>0</v>
      </c>
    </row>
    <row r="81" spans="1:8" x14ac:dyDescent="0.25">
      <c r="A81" s="61"/>
      <c r="B81" s="67" t="s">
        <v>423</v>
      </c>
      <c r="C81" s="84">
        <v>0</v>
      </c>
      <c r="D81" s="84">
        <v>0</v>
      </c>
      <c r="E81" s="84">
        <f t="shared" si="26"/>
        <v>0</v>
      </c>
      <c r="F81" s="84">
        <v>0</v>
      </c>
      <c r="G81" s="84">
        <v>0</v>
      </c>
      <c r="H81" s="84">
        <f t="shared" si="27"/>
        <v>0</v>
      </c>
    </row>
    <row r="82" spans="1:8" x14ac:dyDescent="0.25">
      <c r="A82" s="61"/>
      <c r="B82" s="67" t="s">
        <v>424</v>
      </c>
      <c r="C82" s="84">
        <v>0</v>
      </c>
      <c r="D82" s="84">
        <v>0</v>
      </c>
      <c r="E82" s="84">
        <f t="shared" si="26"/>
        <v>0</v>
      </c>
      <c r="F82" s="84">
        <v>0</v>
      </c>
      <c r="G82" s="84">
        <v>0</v>
      </c>
      <c r="H82" s="84">
        <f t="shared" si="27"/>
        <v>0</v>
      </c>
    </row>
    <row r="83" spans="1:8" x14ac:dyDescent="0.25">
      <c r="A83" s="106"/>
      <c r="B83" s="107"/>
      <c r="C83" s="83"/>
      <c r="D83" s="83"/>
      <c r="E83" s="83"/>
      <c r="F83" s="83"/>
      <c r="G83" s="83"/>
      <c r="H83" s="83"/>
    </row>
    <row r="84" spans="1:8" x14ac:dyDescent="0.25">
      <c r="A84" s="235" t="s">
        <v>380</v>
      </c>
      <c r="B84" s="253"/>
      <c r="C84" s="83">
        <f>+C10+C47</f>
        <v>53889847</v>
      </c>
      <c r="D84" s="83">
        <f t="shared" ref="D84:H84" si="28">+D10+D47</f>
        <v>1473965.0299999998</v>
      </c>
      <c r="E84" s="83">
        <f t="shared" si="28"/>
        <v>55363812.030000001</v>
      </c>
      <c r="F84" s="83">
        <f t="shared" si="28"/>
        <v>50147601.709999993</v>
      </c>
      <c r="G84" s="83">
        <f t="shared" si="28"/>
        <v>50147601.709999993</v>
      </c>
      <c r="H84" s="83">
        <f t="shared" si="28"/>
        <v>5216210.320000004</v>
      </c>
    </row>
    <row r="85" spans="1:8" ht="15.75" thickBot="1" x14ac:dyDescent="0.3">
      <c r="A85" s="108"/>
      <c r="B85" s="109"/>
      <c r="C85" s="111"/>
      <c r="D85" s="111"/>
      <c r="E85" s="111"/>
      <c r="F85" s="111"/>
      <c r="G85" s="111"/>
      <c r="H85" s="111"/>
    </row>
    <row r="87" spans="1:8" x14ac:dyDescent="0.25">
      <c r="B87" s="114"/>
      <c r="C87" s="115"/>
      <c r="D87" s="115"/>
      <c r="E87" s="115"/>
      <c r="F87" s="115"/>
      <c r="G87" s="115"/>
      <c r="H87" s="115"/>
    </row>
    <row r="88" spans="1:8" x14ac:dyDescent="0.25">
      <c r="B88" s="116"/>
      <c r="C88" s="115"/>
      <c r="D88" s="115"/>
      <c r="E88" s="115"/>
      <c r="F88" s="115"/>
      <c r="G88" s="115"/>
      <c r="H88" s="115"/>
    </row>
    <row r="89" spans="1:8" x14ac:dyDescent="0.25">
      <c r="B89" s="116"/>
      <c r="C89" s="115"/>
      <c r="D89" s="115"/>
      <c r="E89" s="115"/>
      <c r="F89" s="115"/>
      <c r="G89" s="115"/>
      <c r="H89" s="115"/>
    </row>
    <row r="90" spans="1:8" x14ac:dyDescent="0.25">
      <c r="B90" s="116"/>
      <c r="C90" s="115"/>
      <c r="D90" s="115"/>
      <c r="E90" s="115"/>
      <c r="F90" s="115"/>
      <c r="G90" s="115"/>
      <c r="H90" s="115"/>
    </row>
    <row r="91" spans="1:8" x14ac:dyDescent="0.25">
      <c r="A91" s="207" t="s">
        <v>459</v>
      </c>
      <c r="B91" s="207"/>
      <c r="C91" s="207"/>
      <c r="D91" s="269" t="s">
        <v>460</v>
      </c>
      <c r="E91" s="269"/>
      <c r="F91" s="269"/>
      <c r="G91" s="269"/>
      <c r="H91" s="269"/>
    </row>
    <row r="92" spans="1:8" x14ac:dyDescent="0.25">
      <c r="A92" s="207" t="s">
        <v>461</v>
      </c>
      <c r="B92" s="207"/>
      <c r="C92" s="207"/>
      <c r="D92" s="269" t="s">
        <v>462</v>
      </c>
      <c r="E92" s="269"/>
      <c r="F92" s="269"/>
      <c r="G92" s="269"/>
      <c r="H92" s="269"/>
    </row>
    <row r="97" spans="3:7" x14ac:dyDescent="0.25">
      <c r="C97" s="161">
        <v>53889847</v>
      </c>
      <c r="D97" s="161">
        <v>1473964.86</v>
      </c>
      <c r="E97" s="161">
        <v>55363811.859999999</v>
      </c>
      <c r="F97" s="161">
        <v>50147601.710000001</v>
      </c>
      <c r="G97" s="161">
        <v>50147601.710000001</v>
      </c>
    </row>
    <row r="98" spans="3:7" x14ac:dyDescent="0.25">
      <c r="C98" s="103">
        <f>+C97-C84</f>
        <v>0</v>
      </c>
      <c r="D98" s="103">
        <f>+D97-D84</f>
        <v>-0.16999999969266355</v>
      </c>
      <c r="E98" s="103">
        <f>+E97-E84</f>
        <v>-0.17000000178813934</v>
      </c>
      <c r="F98" s="103">
        <f>+F97-F84</f>
        <v>0</v>
      </c>
      <c r="G98" s="103">
        <f>+G97-G84</f>
        <v>0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G64" sqref="G64"/>
    </sheetView>
  </sheetViews>
  <sheetFormatPr baseColWidth="10" defaultRowHeight="15" x14ac:dyDescent="0.25"/>
  <cols>
    <col min="1" max="1" width="45.28515625" customWidth="1"/>
    <col min="2" max="7" width="16.7109375" style="103" customWidth="1"/>
  </cols>
  <sheetData>
    <row r="1" spans="1:8" ht="15.75" thickBot="1" x14ac:dyDescent="0.3"/>
    <row r="2" spans="1:8" x14ac:dyDescent="0.25">
      <c r="A2" s="276" t="s">
        <v>119</v>
      </c>
      <c r="B2" s="277"/>
      <c r="C2" s="277"/>
      <c r="D2" s="277"/>
      <c r="E2" s="277"/>
      <c r="F2" s="277"/>
      <c r="G2" s="278"/>
    </row>
    <row r="3" spans="1:8" x14ac:dyDescent="0.25">
      <c r="A3" s="279" t="s">
        <v>299</v>
      </c>
      <c r="B3" s="280"/>
      <c r="C3" s="280"/>
      <c r="D3" s="280"/>
      <c r="E3" s="280"/>
      <c r="F3" s="280"/>
      <c r="G3" s="281"/>
    </row>
    <row r="4" spans="1:8" x14ac:dyDescent="0.25">
      <c r="A4" s="279" t="s">
        <v>426</v>
      </c>
      <c r="B4" s="280"/>
      <c r="C4" s="280"/>
      <c r="D4" s="280"/>
      <c r="E4" s="280"/>
      <c r="F4" s="280"/>
      <c r="G4" s="281"/>
    </row>
    <row r="5" spans="1:8" x14ac:dyDescent="0.25">
      <c r="A5" s="279" t="s">
        <v>465</v>
      </c>
      <c r="B5" s="280"/>
      <c r="C5" s="280"/>
      <c r="D5" s="280"/>
      <c r="E5" s="280"/>
      <c r="F5" s="280"/>
      <c r="G5" s="281"/>
    </row>
    <row r="6" spans="1:8" ht="15.75" thickBot="1" x14ac:dyDescent="0.3">
      <c r="A6" s="282" t="s">
        <v>1</v>
      </c>
      <c r="B6" s="283"/>
      <c r="C6" s="283"/>
      <c r="D6" s="283"/>
      <c r="E6" s="283"/>
      <c r="F6" s="283"/>
      <c r="G6" s="284"/>
    </row>
    <row r="7" spans="1:8" ht="15.75" thickBot="1" x14ac:dyDescent="0.3">
      <c r="A7" s="285" t="s">
        <v>181</v>
      </c>
      <c r="B7" s="287" t="s">
        <v>301</v>
      </c>
      <c r="C7" s="288"/>
      <c r="D7" s="288"/>
      <c r="E7" s="288"/>
      <c r="F7" s="289"/>
      <c r="G7" s="290" t="s">
        <v>302</v>
      </c>
    </row>
    <row r="8" spans="1:8" ht="30.75" thickBot="1" x14ac:dyDescent="0.3">
      <c r="A8" s="286"/>
      <c r="B8" s="123" t="s">
        <v>183</v>
      </c>
      <c r="C8" s="123" t="s">
        <v>303</v>
      </c>
      <c r="D8" s="123" t="s">
        <v>304</v>
      </c>
      <c r="E8" s="123" t="s">
        <v>427</v>
      </c>
      <c r="F8" s="123" t="s">
        <v>201</v>
      </c>
      <c r="G8" s="291"/>
    </row>
    <row r="9" spans="1:8" ht="32.1" customHeight="1" x14ac:dyDescent="0.25">
      <c r="A9" s="119" t="s">
        <v>428</v>
      </c>
      <c r="B9" s="124">
        <f>+B10+B11+B12+B15+B16+B19</f>
        <v>7517000</v>
      </c>
      <c r="C9" s="124">
        <f t="shared" ref="C9:G9" si="0">+C10+C11+C12+C15+C16+C19</f>
        <v>-316050</v>
      </c>
      <c r="D9" s="124">
        <f t="shared" si="0"/>
        <v>7200950</v>
      </c>
      <c r="E9" s="124">
        <f t="shared" si="0"/>
        <v>6662588</v>
      </c>
      <c r="F9" s="124">
        <f t="shared" si="0"/>
        <v>6662588</v>
      </c>
      <c r="G9" s="124">
        <f t="shared" si="0"/>
        <v>538362</v>
      </c>
    </row>
    <row r="10" spans="1:8" ht="32.1" customHeight="1" x14ac:dyDescent="0.25">
      <c r="A10" s="137" t="s">
        <v>429</v>
      </c>
      <c r="B10" s="138">
        <v>7204837.2199999997</v>
      </c>
      <c r="C10" s="139">
        <v>-274774.12</v>
      </c>
      <c r="D10" s="139">
        <f>+B10+C10</f>
        <v>6930063.0999999996</v>
      </c>
      <c r="E10" s="139">
        <v>6391701.0999999996</v>
      </c>
      <c r="F10" s="139">
        <v>6391701.0999999996</v>
      </c>
      <c r="G10" s="139">
        <f>+D10-E10</f>
        <v>538362</v>
      </c>
      <c r="H10" s="140"/>
    </row>
    <row r="11" spans="1:8" ht="32.1" customHeight="1" x14ac:dyDescent="0.25">
      <c r="A11" s="137" t="s">
        <v>430</v>
      </c>
      <c r="B11" s="138">
        <v>312162.78000000003</v>
      </c>
      <c r="C11" s="139">
        <v>-41275.879999999997</v>
      </c>
      <c r="D11" s="139">
        <f>+B11+C11</f>
        <v>270886.90000000002</v>
      </c>
      <c r="E11" s="139">
        <v>270886.90000000002</v>
      </c>
      <c r="F11" s="139">
        <v>270886.90000000002</v>
      </c>
      <c r="G11" s="139">
        <f>+D11-E11</f>
        <v>0</v>
      </c>
      <c r="H11" s="140"/>
    </row>
    <row r="12" spans="1:8" ht="32.1" customHeight="1" x14ac:dyDescent="0.25">
      <c r="A12" s="120" t="s">
        <v>431</v>
      </c>
      <c r="B12" s="124">
        <f>+B13+B14</f>
        <v>0</v>
      </c>
      <c r="C12" s="124">
        <f t="shared" ref="C12:G12" si="1">+C13+C14</f>
        <v>0</v>
      </c>
      <c r="D12" s="124">
        <f t="shared" si="1"/>
        <v>0</v>
      </c>
      <c r="E12" s="124">
        <f t="shared" si="1"/>
        <v>0</v>
      </c>
      <c r="F12" s="124">
        <f t="shared" si="1"/>
        <v>0</v>
      </c>
      <c r="G12" s="124">
        <f t="shared" si="1"/>
        <v>0</v>
      </c>
    </row>
    <row r="13" spans="1:8" ht="32.1" customHeight="1" x14ac:dyDescent="0.25">
      <c r="A13" s="120" t="s">
        <v>455</v>
      </c>
      <c r="B13" s="126">
        <v>0</v>
      </c>
      <c r="C13" s="126">
        <v>0</v>
      </c>
      <c r="D13" s="126">
        <f>+B13+C13</f>
        <v>0</v>
      </c>
      <c r="E13" s="126">
        <v>0</v>
      </c>
      <c r="F13" s="126">
        <v>0</v>
      </c>
      <c r="G13" s="126">
        <f>+D13-E13</f>
        <v>0</v>
      </c>
    </row>
    <row r="14" spans="1:8" ht="32.1" customHeight="1" x14ac:dyDescent="0.25">
      <c r="A14" s="120" t="s">
        <v>456</v>
      </c>
      <c r="B14" s="126">
        <v>0</v>
      </c>
      <c r="C14" s="126">
        <v>0</v>
      </c>
      <c r="D14" s="126">
        <f>+B14+C14</f>
        <v>0</v>
      </c>
      <c r="E14" s="126">
        <v>0</v>
      </c>
      <c r="F14" s="126">
        <v>0</v>
      </c>
      <c r="G14" s="126">
        <f>+D14-E14</f>
        <v>0</v>
      </c>
    </row>
    <row r="15" spans="1:8" ht="32.1" customHeight="1" x14ac:dyDescent="0.25">
      <c r="A15" s="120" t="s">
        <v>432</v>
      </c>
      <c r="B15" s="124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</row>
    <row r="16" spans="1:8" ht="49.5" customHeight="1" x14ac:dyDescent="0.25">
      <c r="A16" s="120" t="s">
        <v>433</v>
      </c>
      <c r="B16" s="124">
        <f>+B17+B18</f>
        <v>0</v>
      </c>
      <c r="C16" s="124">
        <f t="shared" ref="C16:G16" si="2">+C17+C18</f>
        <v>0</v>
      </c>
      <c r="D16" s="124">
        <f t="shared" si="2"/>
        <v>0</v>
      </c>
      <c r="E16" s="124">
        <f t="shared" si="2"/>
        <v>0</v>
      </c>
      <c r="F16" s="124">
        <f t="shared" si="2"/>
        <v>0</v>
      </c>
      <c r="G16" s="124">
        <f t="shared" si="2"/>
        <v>0</v>
      </c>
    </row>
    <row r="17" spans="1:8" ht="32.1" customHeight="1" x14ac:dyDescent="0.25">
      <c r="A17" s="121" t="s">
        <v>457</v>
      </c>
      <c r="B17" s="126">
        <v>0</v>
      </c>
      <c r="C17" s="126">
        <v>0</v>
      </c>
      <c r="D17" s="126">
        <f>+B17+C17</f>
        <v>0</v>
      </c>
      <c r="E17" s="126">
        <v>0</v>
      </c>
      <c r="F17" s="126">
        <v>0</v>
      </c>
      <c r="G17" s="126">
        <f>+D17-E17</f>
        <v>0</v>
      </c>
    </row>
    <row r="18" spans="1:8" ht="32.1" customHeight="1" x14ac:dyDescent="0.25">
      <c r="A18" s="121" t="s">
        <v>458</v>
      </c>
      <c r="B18" s="126">
        <v>0</v>
      </c>
      <c r="C18" s="126">
        <v>0</v>
      </c>
      <c r="D18" s="126">
        <f>+B18+C18</f>
        <v>0</v>
      </c>
      <c r="E18" s="126">
        <v>0</v>
      </c>
      <c r="F18" s="126">
        <v>0</v>
      </c>
      <c r="G18" s="126">
        <f>+D18-E18</f>
        <v>0</v>
      </c>
    </row>
    <row r="19" spans="1:8" ht="32.1" customHeight="1" x14ac:dyDescent="0.25">
      <c r="A19" s="120" t="s">
        <v>434</v>
      </c>
      <c r="B19" s="124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</row>
    <row r="20" spans="1:8" x14ac:dyDescent="0.25">
      <c r="A20" s="120"/>
      <c r="B20" s="124"/>
      <c r="C20" s="125"/>
      <c r="D20" s="125"/>
      <c r="E20" s="125"/>
      <c r="F20" s="125"/>
      <c r="G20" s="125"/>
    </row>
    <row r="21" spans="1:8" ht="32.1" customHeight="1" x14ac:dyDescent="0.25">
      <c r="A21" s="119" t="s">
        <v>435</v>
      </c>
      <c r="B21" s="124">
        <f>+B22+B23+B24+B27+B28+B31</f>
        <v>38512725</v>
      </c>
      <c r="C21" s="124">
        <f t="shared" ref="C21:G21" si="3">+C22+C23+C24+C27+C28+C31</f>
        <v>915009.51</v>
      </c>
      <c r="D21" s="124">
        <f t="shared" si="3"/>
        <v>39427734.509999998</v>
      </c>
      <c r="E21" s="124">
        <f t="shared" si="3"/>
        <v>35423924.269999996</v>
      </c>
      <c r="F21" s="124">
        <f t="shared" si="3"/>
        <v>35423924.269999996</v>
      </c>
      <c r="G21" s="124">
        <f t="shared" si="3"/>
        <v>4003810.2399999984</v>
      </c>
    </row>
    <row r="22" spans="1:8" ht="32.1" customHeight="1" x14ac:dyDescent="0.25">
      <c r="A22" s="137" t="s">
        <v>429</v>
      </c>
      <c r="B22" s="138">
        <v>22713701.07</v>
      </c>
      <c r="C22" s="139">
        <v>959234.22</v>
      </c>
      <c r="D22" s="139">
        <f>+B22+C22</f>
        <v>23672935.289999999</v>
      </c>
      <c r="E22" s="139">
        <v>20634438.219999999</v>
      </c>
      <c r="F22" s="139">
        <v>20634438.219999999</v>
      </c>
      <c r="G22" s="139">
        <f>+D22-E22</f>
        <v>3038497.0700000003</v>
      </c>
      <c r="H22" s="140"/>
    </row>
    <row r="23" spans="1:8" ht="32.1" customHeight="1" x14ac:dyDescent="0.25">
      <c r="A23" s="137" t="s">
        <v>430</v>
      </c>
      <c r="B23" s="138">
        <v>15799023.93</v>
      </c>
      <c r="C23" s="139">
        <v>-44224.71</v>
      </c>
      <c r="D23" s="139">
        <f>+B23+C23</f>
        <v>15754799.219999999</v>
      </c>
      <c r="E23" s="139">
        <v>14789486.050000001</v>
      </c>
      <c r="F23" s="139">
        <v>14789486.050000001</v>
      </c>
      <c r="G23" s="139">
        <f>+D23-E23</f>
        <v>965313.16999999806</v>
      </c>
      <c r="H23" s="140"/>
    </row>
    <row r="24" spans="1:8" ht="32.1" customHeight="1" x14ac:dyDescent="0.25">
      <c r="A24" s="120" t="s">
        <v>431</v>
      </c>
      <c r="B24" s="124">
        <f>+B25+B26</f>
        <v>0</v>
      </c>
      <c r="C24" s="124">
        <f t="shared" ref="C24:G24" si="4">+C25+C26</f>
        <v>0</v>
      </c>
      <c r="D24" s="124">
        <f t="shared" si="4"/>
        <v>0</v>
      </c>
      <c r="E24" s="124">
        <f t="shared" si="4"/>
        <v>0</v>
      </c>
      <c r="F24" s="124">
        <f t="shared" si="4"/>
        <v>0</v>
      </c>
      <c r="G24" s="124">
        <f t="shared" si="4"/>
        <v>0</v>
      </c>
    </row>
    <row r="25" spans="1:8" ht="32.1" customHeight="1" x14ac:dyDescent="0.25">
      <c r="A25" s="120" t="s">
        <v>455</v>
      </c>
      <c r="B25" s="126">
        <v>0</v>
      </c>
      <c r="C25" s="126">
        <v>0</v>
      </c>
      <c r="D25" s="126">
        <f>+B25+C25</f>
        <v>0</v>
      </c>
      <c r="E25" s="126">
        <v>0</v>
      </c>
      <c r="F25" s="126">
        <v>0</v>
      </c>
      <c r="G25" s="126">
        <f>+D25-E25</f>
        <v>0</v>
      </c>
    </row>
    <row r="26" spans="1:8" ht="32.1" customHeight="1" x14ac:dyDescent="0.25">
      <c r="A26" s="120" t="s">
        <v>456</v>
      </c>
      <c r="B26" s="126">
        <v>0</v>
      </c>
      <c r="C26" s="126">
        <v>0</v>
      </c>
      <c r="D26" s="126">
        <f>+B26+C26</f>
        <v>0</v>
      </c>
      <c r="E26" s="126">
        <v>0</v>
      </c>
      <c r="F26" s="126">
        <v>0</v>
      </c>
      <c r="G26" s="126">
        <f>+D26-E26</f>
        <v>0</v>
      </c>
    </row>
    <row r="27" spans="1:8" ht="32.1" customHeight="1" x14ac:dyDescent="0.25">
      <c r="A27" s="120" t="s">
        <v>432</v>
      </c>
      <c r="B27" s="124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8" ht="49.5" customHeight="1" x14ac:dyDescent="0.25">
      <c r="A28" s="120" t="s">
        <v>433</v>
      </c>
      <c r="B28" s="124">
        <f>+B29+B30</f>
        <v>0</v>
      </c>
      <c r="C28" s="124">
        <f t="shared" ref="C28" si="5">+C29+C30</f>
        <v>0</v>
      </c>
      <c r="D28" s="124">
        <f t="shared" ref="D28" si="6">+D29+D30</f>
        <v>0</v>
      </c>
      <c r="E28" s="124">
        <f t="shared" ref="E28" si="7">+E29+E30</f>
        <v>0</v>
      </c>
      <c r="F28" s="124">
        <f t="shared" ref="F28" si="8">+F29+F30</f>
        <v>0</v>
      </c>
      <c r="G28" s="124">
        <f t="shared" ref="G28" si="9">+G29+G30</f>
        <v>0</v>
      </c>
    </row>
    <row r="29" spans="1:8" ht="32.1" customHeight="1" x14ac:dyDescent="0.25">
      <c r="A29" s="121" t="s">
        <v>457</v>
      </c>
      <c r="B29" s="126">
        <v>0</v>
      </c>
      <c r="C29" s="126">
        <v>0</v>
      </c>
      <c r="D29" s="126">
        <f>+B29+C29</f>
        <v>0</v>
      </c>
      <c r="E29" s="126">
        <v>0</v>
      </c>
      <c r="F29" s="126">
        <v>0</v>
      </c>
      <c r="G29" s="126">
        <f>+D29-E29</f>
        <v>0</v>
      </c>
    </row>
    <row r="30" spans="1:8" ht="32.1" customHeight="1" x14ac:dyDescent="0.25">
      <c r="A30" s="121" t="s">
        <v>458</v>
      </c>
      <c r="B30" s="126">
        <v>0</v>
      </c>
      <c r="C30" s="126">
        <v>0</v>
      </c>
      <c r="D30" s="126">
        <f>+B30+C30</f>
        <v>0</v>
      </c>
      <c r="E30" s="126">
        <v>0</v>
      </c>
      <c r="F30" s="126">
        <v>0</v>
      </c>
      <c r="G30" s="126">
        <f>+D30-E30</f>
        <v>0</v>
      </c>
    </row>
    <row r="31" spans="1:8" ht="32.1" customHeight="1" x14ac:dyDescent="0.25">
      <c r="A31" s="120" t="s">
        <v>434</v>
      </c>
      <c r="B31" s="124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</row>
    <row r="32" spans="1:8" s="151" customFormat="1" ht="36" customHeight="1" x14ac:dyDescent="0.25">
      <c r="A32" s="119" t="s">
        <v>436</v>
      </c>
      <c r="B32" s="124">
        <f>+B9+B21</f>
        <v>46029725</v>
      </c>
      <c r="C32" s="124">
        <f t="shared" ref="C32:G32" si="10">+C9+C21</f>
        <v>598959.51</v>
      </c>
      <c r="D32" s="124">
        <f t="shared" si="10"/>
        <v>46628684.509999998</v>
      </c>
      <c r="E32" s="124">
        <f t="shared" si="10"/>
        <v>42086512.269999996</v>
      </c>
      <c r="F32" s="124">
        <f t="shared" si="10"/>
        <v>42086512.269999996</v>
      </c>
      <c r="G32" s="124">
        <f t="shared" si="10"/>
        <v>4542172.2399999984</v>
      </c>
    </row>
    <row r="33" spans="1:7" ht="15.75" thickBot="1" x14ac:dyDescent="0.3">
      <c r="A33" s="122"/>
      <c r="B33" s="127"/>
      <c r="C33" s="128"/>
      <c r="D33" s="128"/>
      <c r="E33" s="128"/>
      <c r="F33" s="128"/>
      <c r="G33" s="128"/>
    </row>
    <row r="39" spans="1:7" x14ac:dyDescent="0.25">
      <c r="A39" s="207" t="s">
        <v>459</v>
      </c>
      <c r="B39" s="207"/>
      <c r="C39" s="207"/>
      <c r="D39" s="269" t="s">
        <v>460</v>
      </c>
      <c r="E39" s="269"/>
      <c r="F39" s="269"/>
      <c r="G39" s="269"/>
    </row>
    <row r="40" spans="1:7" x14ac:dyDescent="0.25">
      <c r="A40" s="207" t="s">
        <v>461</v>
      </c>
      <c r="B40" s="207"/>
      <c r="C40" s="207"/>
      <c r="D40" s="269" t="s">
        <v>462</v>
      </c>
      <c r="E40" s="269"/>
      <c r="F40" s="269"/>
      <c r="G40" s="269"/>
    </row>
    <row r="53" spans="1:9" x14ac:dyDescent="0.25">
      <c r="A53" t="s">
        <v>437</v>
      </c>
      <c r="B53" s="103">
        <f>+'6a. EAEPED'!C9</f>
        <v>7517000</v>
      </c>
      <c r="C53" s="103">
        <f>+'6a. EAEPED'!D9</f>
        <v>-316050</v>
      </c>
      <c r="D53" s="103">
        <f>+'6a. EAEPED'!E9</f>
        <v>7200949.9999999991</v>
      </c>
      <c r="E53" s="103">
        <v>6662588</v>
      </c>
      <c r="F53" s="103">
        <v>6662588</v>
      </c>
      <c r="G53" s="103">
        <f>+'6a. EAEPED'!H9</f>
        <v>538361.99999999953</v>
      </c>
      <c r="H53" s="75" t="s">
        <v>440</v>
      </c>
    </row>
    <row r="55" spans="1:9" x14ac:dyDescent="0.25">
      <c r="A55" t="s">
        <v>438</v>
      </c>
      <c r="B55" s="103">
        <f>+'6a. EAEPED'!C84</f>
        <v>38512725</v>
      </c>
      <c r="C55" s="103">
        <f>+'6a. EAEPED'!D84</f>
        <v>915009.50999999978</v>
      </c>
      <c r="D55" s="103">
        <f>+'6a. EAEPED'!E84</f>
        <v>39427734.510000005</v>
      </c>
      <c r="E55" s="103">
        <v>35423924.310000002</v>
      </c>
      <c r="F55" s="103">
        <v>35423924.310000002</v>
      </c>
      <c r="G55" s="103">
        <f>+'6a. EAEPED'!H84</f>
        <v>4003810.2</v>
      </c>
      <c r="H55" s="75" t="s">
        <v>440</v>
      </c>
      <c r="I55" s="158"/>
    </row>
    <row r="57" spans="1:9" x14ac:dyDescent="0.25">
      <c r="A57" s="75" t="s">
        <v>439</v>
      </c>
      <c r="B57" s="129">
        <f>+B53+B55</f>
        <v>46029725</v>
      </c>
      <c r="C57" s="129">
        <f t="shared" ref="C57:G57" si="11">+C53+C55</f>
        <v>598959.50999999978</v>
      </c>
      <c r="D57" s="129">
        <f t="shared" si="11"/>
        <v>46628684.510000005</v>
      </c>
      <c r="E57" s="129">
        <f t="shared" si="11"/>
        <v>42086512.310000002</v>
      </c>
      <c r="F57" s="129">
        <f t="shared" si="11"/>
        <v>42086512.310000002</v>
      </c>
      <c r="G57" s="129">
        <f t="shared" si="11"/>
        <v>4542172.1999999993</v>
      </c>
    </row>
    <row r="59" spans="1:9" x14ac:dyDescent="0.25">
      <c r="B59" s="103">
        <f>+B32-B57</f>
        <v>0</v>
      </c>
      <c r="C59" s="103">
        <f t="shared" ref="C59:G59" si="12">+C32-C57</f>
        <v>0</v>
      </c>
      <c r="D59" s="103">
        <f t="shared" si="12"/>
        <v>0</v>
      </c>
      <c r="E59" s="103">
        <f t="shared" si="12"/>
        <v>-4.0000006556510925E-2</v>
      </c>
      <c r="F59" s="103">
        <f t="shared" si="12"/>
        <v>-4.0000006556510925E-2</v>
      </c>
      <c r="G59" s="103">
        <f t="shared" si="12"/>
        <v>3.9999999105930328E-2</v>
      </c>
    </row>
  </sheetData>
  <mergeCells count="12">
    <mergeCell ref="A39:C39"/>
    <mergeCell ref="A40:C40"/>
    <mergeCell ref="D39:G39"/>
    <mergeCell ref="D40:G40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2016-12-22T22:45:21Z</cp:lastPrinted>
  <dcterms:created xsi:type="dcterms:W3CDTF">2016-11-15T23:13:57Z</dcterms:created>
  <dcterms:modified xsi:type="dcterms:W3CDTF">2016-12-22T22:46:11Z</dcterms:modified>
</cp:coreProperties>
</file>