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ITJ\"/>
    </mc:Choice>
  </mc:AlternateContent>
  <bookViews>
    <workbookView xWindow="240" yWindow="135" windowWidth="20115" windowHeight="7245" tabRatio="668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D27" i="6" l="1"/>
  <c r="D8" i="6" s="1"/>
  <c r="F39" i="5" l="1"/>
  <c r="F18" i="5"/>
  <c r="I38" i="5"/>
  <c r="I39" i="5"/>
  <c r="H39" i="5"/>
  <c r="G24" i="6"/>
  <c r="G18" i="6"/>
  <c r="G35" i="6"/>
  <c r="G28" i="6"/>
  <c r="D55" i="9" l="1"/>
  <c r="D54" i="9"/>
  <c r="A55" i="9"/>
  <c r="A54" i="9"/>
  <c r="D94" i="8"/>
  <c r="D93" i="8"/>
  <c r="A94" i="8"/>
  <c r="A93" i="8"/>
  <c r="D49" i="7"/>
  <c r="D48" i="7"/>
  <c r="A49" i="7"/>
  <c r="A48" i="7"/>
  <c r="C171" i="6"/>
  <c r="C170" i="6"/>
  <c r="A171" i="6"/>
  <c r="A170" i="6"/>
  <c r="E87" i="5"/>
  <c r="E86" i="5"/>
  <c r="A87" i="5"/>
  <c r="A86" i="5"/>
  <c r="C86" i="4"/>
  <c r="C85" i="4"/>
  <c r="B86" i="4"/>
  <c r="B85" i="4"/>
  <c r="F40" i="3"/>
  <c r="F39" i="3"/>
  <c r="A40" i="3"/>
  <c r="A39" i="3"/>
  <c r="F63" i="2"/>
  <c r="F62" i="2"/>
  <c r="A63" i="2"/>
  <c r="A62" i="2"/>
  <c r="E11" i="4" l="1"/>
  <c r="G51" i="6" l="1"/>
  <c r="G48" i="6" l="1"/>
  <c r="I59" i="5" l="1"/>
  <c r="I18" i="5"/>
  <c r="I17" i="5" s="1"/>
  <c r="I14" i="5"/>
  <c r="G36" i="6" l="1"/>
  <c r="G27" i="6" s="1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3" i="6"/>
  <c r="G22" i="6"/>
  <c r="G21" i="6"/>
  <c r="G20" i="6"/>
  <c r="G19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E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I55" i="5" l="1"/>
  <c r="C10" i="7"/>
  <c r="H37" i="6"/>
  <c r="C20" i="9"/>
  <c r="C31" i="9" s="1"/>
  <c r="D85" i="6"/>
  <c r="C21" i="7" s="1"/>
  <c r="C19" i="7" s="1"/>
  <c r="F8" i="9"/>
  <c r="E8" i="6"/>
  <c r="E42" i="5"/>
  <c r="H42" i="5"/>
  <c r="F42" i="5"/>
  <c r="G42" i="5"/>
  <c r="D42" i="5"/>
  <c r="C10" i="4" s="1"/>
  <c r="C52" i="4" s="1"/>
  <c r="F20" i="9"/>
  <c r="E20" i="9"/>
  <c r="D20" i="9"/>
  <c r="B20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66" i="5"/>
  <c r="F66" i="5"/>
  <c r="D66" i="5"/>
  <c r="A1" i="5"/>
  <c r="A1" i="4"/>
  <c r="E69" i="4"/>
  <c r="D69" i="4"/>
  <c r="D10" i="4" l="1"/>
  <c r="D52" i="4" s="1"/>
  <c r="E10" i="4"/>
  <c r="E52" i="4" s="1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9" i="4" l="1"/>
  <c r="E9" i="4"/>
  <c r="D15" i="4"/>
  <c r="D57" i="4" s="1"/>
  <c r="D61" i="4" s="1"/>
  <c r="D62" i="4" s="1"/>
  <c r="I71" i="5"/>
  <c r="G9" i="2"/>
  <c r="G13" i="2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14" i="4" l="1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<sst xmlns="http://schemas.openxmlformats.org/spreadsheetml/2006/main" count="652" uniqueCount="454">
  <si>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</si>
  <si>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</si>
  <si>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</si>
  <si>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</si>
  <si>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</si>
  <si>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</si>
  <si>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</si>
  <si>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</si>
  <si>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</si>
  <si>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</si>
  <si>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</si>
  <si>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</si>
  <si>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</si>
  <si>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</si>
  <si>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</si>
  <si>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</si>
  <si>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</si>
  <si>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</si>
  <si>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</si>
  <si>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</si>
  <si>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</si>
  <si>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</si>
  <si>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</si>
  <si>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</si>
  <si>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</si>
  <si>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</si>
  <si>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</si>
  <si>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</si>
  <si>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</si>
  <si>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</si>
  <si>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</si>
  <si>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</si>
  <si>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</si>
  <si>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</si>
  <si>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</si>
  <si>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</si>
  <si>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</si>
  <si>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</si>
  <si>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</si>
  <si>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</si>
  <si>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</si>
  <si>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</si>
  <si>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</si>
  <si>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</si>
  <si>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</si>
  <si>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</si>
  <si>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</si>
  <si>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</si>
  <si>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</si>
  <si>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</si>
  <si>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</si>
  <si>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</si>
  <si>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</si>
  <si>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</si>
  <si>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</si>
  <si>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</si>
  <si>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</si>
  <si>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</si>
  <si>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</si>
  <si>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</si>
  <si>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</si>
  <si>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</si>
  <si>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</si>
  <si>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</si>
  <si>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</si>
  <si>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</si>
  <si>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</si>
  <si>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</si>
  <si>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</si>
  <si>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</si>
  <si>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</si>
  <si>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</si>
  <si>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</si>
  <si>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</si>
  <si>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</si>
  <si>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</si>
  <si>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</si>
  <si>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</si>
  <si>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</si>
  <si>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</si>
  <si>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</si>
  <si>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</si>
  <si>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</si>
  <si>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</si>
  <si>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</si>
  <si>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</si>
  <si>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</si>
  <si>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</si>
  <si>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</si>
  <si>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</si>
  <si>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</si>
  <si>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</si>
  <si>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</si>
  <si>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</si>
  <si>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</si>
  <si>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</si>
  <si>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</si>
  <si>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</si>
  <si>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</si>
  <si>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</si>
  <si>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</si>
  <si>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</si>
  <si>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</si>
  <si>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</si>
  <si>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</si>
  <si>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</si>
  <si>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</si>
  <si>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</si>
  <si>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</si>
  <si>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</si>
  <si>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</si>
  <si>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</si>
  <si>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</si>
  <si>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</si>
  <si>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</si>
  <si>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</si>
  <si>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</si>
  <si>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</si>
  <si>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</si>
  <si>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</si>
  <si>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</si>
  <si>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</si>
  <si>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</si>
  <si>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</si>
  <si>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</si>
  <si>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</si>
  <si>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</si>
  <si>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</si>
  <si>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</si>
  <si>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</si>
  <si>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</si>
  <si>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</si>
  <si>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</si>
  <si>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</si>
  <si>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</si>
  <si>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</si>
  <si>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</si>
  <si>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</si>
  <si>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</si>
  <si>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</si>
  <si>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</si>
  <si>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</si>
  <si>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</si>
  <si>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</si>
  <si>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</si>
  <si>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</si>
  <si>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</si>
  <si>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</si>
  <si>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</si>
  <si>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</si>
  <si>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</si>
  <si>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</si>
  <si>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</si>
  <si>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</si>
  <si>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</si>
  <si>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</si>
  <si>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</si>
  <si>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</si>
  <si>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</si>
  <si>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</si>
  <si>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</si>
  <si>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</si>
  <si>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</si>
  <si>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</si>
  <si>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</si>
  <si>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</si>
  <si>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</si>
  <si>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</si>
  <si>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</si>
  <si>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</si>
  <si>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</si>
  <si>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</si>
  <si>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</si>
  <si>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</si>
  <si>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</si>
  <si>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</si>
  <si>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</si>
  <si>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</si>
  <si>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</si>
  <si>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</si>
  <si>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</si>
  <si>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</si>
  <si>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</si>
  <si>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</si>
  <si>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</si>
  <si>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</si>
  <si>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</si>
  <si>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</si>
  <si>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</si>
  <si>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</si>
  <si>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</si>
  <si>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</si>
  <si>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</si>
  <si>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</si>
  <si>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</si>
  <si>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</si>
  <si>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</si>
  <si>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</si>
  <si>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</si>
  <si>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</si>
  <si>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</si>
  <si>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</si>
  <si>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</si>
  <si>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</si>
  <si>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</si>
  <si>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</si>
  <si>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</si>
  <si>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</si>
  <si>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</si>
  <si>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</si>
  <si>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</si>
  <si>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</si>
  <si>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</si>
  <si>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</si>
  <si>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</si>
  <si>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</si>
  <si>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</si>
  <si>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</si>
  <si>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</si>
  <si>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</si>
  <si>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</si>
  <si>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</si>
  <si>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</si>
  <si>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</si>
  <si>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</si>
  <si>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</si>
  <si>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</si>
  <si>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</si>
  <si>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</si>
  <si>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</si>
  <si>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</si>
  <si>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</si>
  <si>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</si>
  <si>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</si>
  <si>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</si>
  <si>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</si>
  <si>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</si>
  <si>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</si>
  <si>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</si>
  <si>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</si>
  <si>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</si>
  <si>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</si>
  <si>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</si>
  <si>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</si>
  <si>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</si>
  <si>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</si>
  <si>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</si>
  <si>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</si>
  <si>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</si>
  <si>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</si>
  <si>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</si>
  <si>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</si>
  <si>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</si>
  <si>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</si>
  <si>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</si>
  <si>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</si>
  <si>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</si>
  <si>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</si>
  <si>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</si>
  <si>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</si>
  <si>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</si>
  <si>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</si>
  <si>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</si>
  <si>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</si>
  <si>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</si>
  <si>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</si>
  <si>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</si>
  <si>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</si>
  <si>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</si>
  <si>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</si>
  <si>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</si>
  <si>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</si>
  <si>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</si>
  <si>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</si>
  <si>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</si>
  <si>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</si>
  <si>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</si>
  <si>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</si>
  <si>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</si>
  <si>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</si>
  <si>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</si>
  <si>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</si>
  <si>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</si>
  <si>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</si>
  <si>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</si>
  <si>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</si>
  <si>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</si>
  <si>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</si>
  <si>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</si>
  <si>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</si>
  <si>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</si>
  <si>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</si>
  <si>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</si>
  <si>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</si>
  <si>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</si>
  <si>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</si>
  <si>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</si>
  <si>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</si>
  <si>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</si>
  <si>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</si>
  <si>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</si>
  <si>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</si>
  <si>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</si>
  <si>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</si>
  <si>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</si>
  <si>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</si>
  <si>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</si>
  <si>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</si>
  <si>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</si>
  <si>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</si>
  <si>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</si>
  <si>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</si>
  <si>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</si>
  <si>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</si>
  <si>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</si>
  <si>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</si>
  <si>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</si>
  <si>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</si>
  <si>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</si>
  <si>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</si>
  <si>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</si>
  <si>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</si>
  <si>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</si>
  <si>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</si>
  <si>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</si>
  <si>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</si>
  <si>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</si>
  <si>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</si>
  <si>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</si>
  <si>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</si>
  <si>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</si>
  <si>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</si>
  <si>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</si>
  <si>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</si>
  <si>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</si>
  <si>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</si>
  <si>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</si>
  <si>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</si>
  <si>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</si>
  <si>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</si>
  <si>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</si>
  <si>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</si>
  <si>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</si>
  <si>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</si>
  <si>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</si>
  <si>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</si>
  <si>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</si>
  <si>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</si>
  <si>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</si>
  <si>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</si>
  <si>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</si>
  <si>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</si>
  <si>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</si>
  <si>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</si>
  <si>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</si>
  <si>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</si>
  <si>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</si>
  <si>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</si>
  <si>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</si>
  <si>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</si>
  <si>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</si>
  <si>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</si>
  <si>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</si>
  <si>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</si>
  <si>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</si>
  <si>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</si>
  <si>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</si>
  <si>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</si>
  <si>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</si>
  <si>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</si>
  <si>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</si>
  <si>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</si>
  <si>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</si>
  <si>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</si>
  <si>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</si>
  <si>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</si>
  <si>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</si>
  <si>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</si>
  <si>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</si>
  <si>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</si>
  <si>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</si>
  <si>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</si>
  <si>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</si>
  <si>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</si>
  <si>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</si>
  <si>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</si>
  <si>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</si>
  <si>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</si>
  <si>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</si>
  <si>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</si>
  <si>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</si>
  <si>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</si>
  <si>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</si>
  <si>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</si>
  <si>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</si>
  <si>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</si>
  <si>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</si>
  <si>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</si>
  <si>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</si>
  <si>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</si>
  <si>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</si>
  <si>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</si>
  <si>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</si>
  <si>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</si>
  <si>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</si>
  <si>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</si>
  <si>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</si>
  <si>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</si>
  <si>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</si>
  <si>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</si>
  <si>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</si>
  <si>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</si>
  <si>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</si>
  <si>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</si>
  <si>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</si>
  <si>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</si>
  <si>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</si>
  <si>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</si>
  <si>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</si>
  <si>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</si>
  <si>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</si>
  <si>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</si>
  <si>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</si>
  <si>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</si>
  <si>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</si>
  <si>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</si>
  <si>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</si>
  <si>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</si>
  <si>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</si>
  <si>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</si>
  <si>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</si>
  <si>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</si>
  <si>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</si>
  <si>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</si>
  <si>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</si>
  <si>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</si>
  <si>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</si>
  <si>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</si>
  <si>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</si>
  <si>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</si>
  <si>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</si>
  <si>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</si>
  <si>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2017 (e)</t>
  </si>
  <si>
    <t>al 31 de diciembre de 2017 (d)</t>
  </si>
  <si>
    <t>ANABELLE GUTIÉRREZ SÁNCHEZ</t>
  </si>
  <si>
    <t>RODOLFO SANCHEZ CANTOR</t>
  </si>
  <si>
    <t>JEFE DEL DEPARTAMENTO DE ADMINISTRACION Y FINANZAS</t>
  </si>
  <si>
    <t>Al 31 de diciembre de 2018 y del 1 de enero al 31 de diciembre de 2017 (b)</t>
  </si>
  <si>
    <t>31 de diciembre de 2018 (d)</t>
  </si>
  <si>
    <t>Del 1 de enero al 31 de diciembre de 2018 (b)</t>
  </si>
  <si>
    <t>Saldo pendiente por pagar de la inversión al 31 de diciembre de 2018 (m = g – l)</t>
  </si>
  <si>
    <t>Monto pagado de la inversión actualizado al 31 de diciembre de 2018 (l)</t>
  </si>
  <si>
    <t>Monto pagado de la inversión al 31 de diciembre de 2018 (k)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</si>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</sst>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="150" zoomScaleNormal="150" workbookViewId="0">
      <selection activeCell="B20" sqref="B20"/>
    </sheetView>
  </sheetViews>
  <sheetFormatPr baseColWidth="10" defaultColWidth="11.42578125" defaultRowHeight="11.25" x14ac:dyDescent="0.2"/>
  <cols>
    <col min="1" max="1" width="48.28515625" style="3" customWidth="1"/>
    <col min="2" max="3" width="13.28515625" style="3" customWidth="1"/>
    <col min="4" max="4" width="0.7109375" style="3" customWidth="1"/>
    <col min="5" max="5" width="48.28515625" style="3" customWidth="1"/>
    <col min="6" max="7" width="13.28515625" style="3" customWidth="1"/>
    <col min="8" max="16384" width="11.42578125" style="3"/>
  </cols>
  <sheetData>
    <row r="1" spans="1:7" x14ac:dyDescent="0.2">
      <c r="A1" s="115" t="s">
        <v>423</v>
      </c>
      <c r="B1" s="116"/>
      <c r="C1" s="116"/>
      <c r="D1" s="116"/>
      <c r="E1" s="116"/>
      <c r="F1" s="116"/>
      <c r="G1" s="117"/>
    </row>
    <row r="2" spans="1:7" x14ac:dyDescent="0.2">
      <c r="A2" s="118" t="s">
        <v>0</v>
      </c>
      <c r="B2" s="119"/>
      <c r="C2" s="119"/>
      <c r="D2" s="119"/>
      <c r="E2" s="119"/>
      <c r="F2" s="119"/>
      <c r="G2" s="120"/>
    </row>
    <row r="3" spans="1:7" x14ac:dyDescent="0.2">
      <c r="A3" s="118" t="s">
        <v>447</v>
      </c>
      <c r="B3" s="119"/>
      <c r="C3" s="119"/>
      <c r="D3" s="119"/>
      <c r="E3" s="119"/>
      <c r="F3" s="119"/>
      <c r="G3" s="120"/>
    </row>
    <row r="4" spans="1:7" ht="12" thickBot="1" x14ac:dyDescent="0.25">
      <c r="A4" s="121" t="s">
        <v>1</v>
      </c>
      <c r="B4" s="122"/>
      <c r="C4" s="122"/>
      <c r="D4" s="122"/>
      <c r="E4" s="122"/>
      <c r="F4" s="122"/>
      <c r="G4" s="123"/>
    </row>
    <row r="5" spans="1:7" ht="34.5" thickBot="1" x14ac:dyDescent="0.25">
      <c r="A5" s="4" t="s">
        <v>2</v>
      </c>
      <c r="B5" s="5" t="s">
        <v>448</v>
      </c>
      <c r="C5" s="5" t="s">
        <v>442</v>
      </c>
      <c r="D5" s="6"/>
      <c r="E5" s="7" t="s">
        <v>2</v>
      </c>
      <c r="F5" s="5" t="str">
        <f>B5</f>
        <v>31 de diciembre de 2018 (d)</v>
      </c>
      <c r="G5" s="5" t="str">
        <f>C5</f>
        <v>31 de diciembre de 2017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55586</v>
      </c>
      <c r="C8" s="9">
        <f>SUM(C9:C15)</f>
        <v>79406</v>
      </c>
      <c r="D8" s="10"/>
      <c r="E8" s="14" t="s">
        <v>8</v>
      </c>
      <c r="F8" s="9">
        <f>SUM(F9:F17)</f>
        <v>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55586</v>
      </c>
      <c r="C10" s="12">
        <v>79406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119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119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ht="22.5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ht="22.5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ht="18" customHeight="1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55705</v>
      </c>
      <c r="C46" s="9">
        <f>C8+C16+C24+C30+C36+C37+C40</f>
        <v>79406</v>
      </c>
      <c r="D46" s="111"/>
      <c r="E46" s="109" t="s">
        <v>440</v>
      </c>
      <c r="F46" s="9">
        <f>F8+F18+F22+F25+F26+F30+F37+F41</f>
        <v>0</v>
      </c>
      <c r="G46" s="9">
        <f>G8+G18+G22+G25+G26+G30+G37+G41</f>
        <v>0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10626515</v>
      </c>
      <c r="C52" s="12">
        <v>9777936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17357459</v>
      </c>
      <c r="C59" s="9">
        <f>SUM(C49:C57)</f>
        <v>16508880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17413164</v>
      </c>
      <c r="C61" s="9">
        <f>C46+C59</f>
        <v>16588286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17413164</v>
      </c>
      <c r="G67" s="9">
        <f>SUM(G68:G72)</f>
        <v>16588286</v>
      </c>
    </row>
    <row r="68" spans="1:7" x14ac:dyDescent="0.2">
      <c r="A68" s="13"/>
      <c r="B68" s="25"/>
      <c r="C68" s="25"/>
      <c r="D68" s="10"/>
      <c r="E68" s="14" t="s">
        <v>109</v>
      </c>
      <c r="F68" s="12">
        <v>904284</v>
      </c>
      <c r="G68" s="12">
        <v>2111892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11620037</v>
      </c>
      <c r="G69" s="12">
        <v>9587551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17413164</v>
      </c>
      <c r="G78" s="9">
        <f>G62+G67+G74</f>
        <v>16588286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ht="22.5" x14ac:dyDescent="0.2">
      <c r="A80" s="13"/>
      <c r="B80" s="25"/>
      <c r="C80" s="25"/>
      <c r="D80" s="10"/>
      <c r="E80" s="11" t="s">
        <v>118</v>
      </c>
      <c r="F80" s="9">
        <f>F58+F78</f>
        <v>17413164</v>
      </c>
      <c r="G80" s="9">
        <f>G58+G78</f>
        <v>16588286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4" t="s">
        <v>444</v>
      </c>
      <c r="B92" s="114"/>
      <c r="C92" s="114"/>
      <c r="D92" s="114" t="s">
        <v>445</v>
      </c>
      <c r="E92" s="114"/>
      <c r="F92" s="114"/>
      <c r="G92" s="114"/>
    </row>
    <row r="93" spans="1:7" x14ac:dyDescent="0.2">
      <c r="A93" s="114" t="s">
        <v>453</v>
      </c>
      <c r="B93" s="114"/>
      <c r="C93" s="114"/>
      <c r="D93" s="114" t="s">
        <v>446</v>
      </c>
      <c r="E93" s="114"/>
      <c r="F93" s="114"/>
      <c r="G93" s="114"/>
    </row>
    <row r="95" spans="1:7" x14ac:dyDescent="0.2">
      <c r="F95" s="29">
        <f>F80-B61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5118110236220474" right="0.39370078740157483" top="0.70866141732283472" bottom="0.51181102362204722" header="0.31496062992125984" footer="0.31496062992125984"/>
  <pageSetup scale="85" orientation="landscape" horizontalDpi="1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130" zoomScaleNormal="130" workbookViewId="0">
      <selection activeCell="G18" sqref="G18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8" t="str">
        <f>'formato 1'!A1:G1</f>
        <v>INSTITUTO TLAXCALTECA DE LA JUVENTUD</v>
      </c>
      <c r="B1" s="129"/>
      <c r="C1" s="129"/>
      <c r="D1" s="129"/>
      <c r="E1" s="129"/>
      <c r="F1" s="129"/>
      <c r="G1" s="129"/>
      <c r="H1" s="129"/>
      <c r="I1" s="130"/>
    </row>
    <row r="2" spans="1:9" ht="12" thickBot="1" x14ac:dyDescent="0.25">
      <c r="A2" s="131" t="s">
        <v>119</v>
      </c>
      <c r="B2" s="132"/>
      <c r="C2" s="132"/>
      <c r="D2" s="132"/>
      <c r="E2" s="132"/>
      <c r="F2" s="132"/>
      <c r="G2" s="132"/>
      <c r="H2" s="132"/>
      <c r="I2" s="133"/>
    </row>
    <row r="3" spans="1:9" ht="12" thickBot="1" x14ac:dyDescent="0.25">
      <c r="A3" s="131" t="s">
        <v>449</v>
      </c>
      <c r="B3" s="132"/>
      <c r="C3" s="132"/>
      <c r="D3" s="132"/>
      <c r="E3" s="132"/>
      <c r="F3" s="132"/>
      <c r="G3" s="132"/>
      <c r="H3" s="132"/>
      <c r="I3" s="133"/>
    </row>
    <row r="4" spans="1:9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3"/>
    </row>
    <row r="5" spans="1:9" ht="22.5" x14ac:dyDescent="0.2">
      <c r="A5" s="134" t="s">
        <v>120</v>
      </c>
      <c r="B5" s="135"/>
      <c r="C5" s="30" t="s">
        <v>121</v>
      </c>
      <c r="D5" s="136" t="s">
        <v>122</v>
      </c>
      <c r="E5" s="136" t="s">
        <v>123</v>
      </c>
      <c r="F5" s="136" t="s">
        <v>124</v>
      </c>
      <c r="G5" s="30" t="s">
        <v>125</v>
      </c>
      <c r="H5" s="136" t="s">
        <v>127</v>
      </c>
      <c r="I5" s="136" t="s">
        <v>128</v>
      </c>
    </row>
    <row r="6" spans="1:9" ht="40.9" customHeight="1" thickBot="1" x14ac:dyDescent="0.25">
      <c r="A6" s="121"/>
      <c r="B6" s="123"/>
      <c r="C6" s="31" t="s">
        <v>443</v>
      </c>
      <c r="D6" s="137"/>
      <c r="E6" s="137"/>
      <c r="F6" s="137"/>
      <c r="G6" s="31" t="s">
        <v>126</v>
      </c>
      <c r="H6" s="137"/>
      <c r="I6" s="137"/>
    </row>
    <row r="7" spans="1:9" x14ac:dyDescent="0.2">
      <c r="A7" s="126"/>
      <c r="B7" s="127"/>
      <c r="C7" s="11"/>
      <c r="D7" s="11"/>
      <c r="E7" s="11"/>
      <c r="F7" s="11"/>
      <c r="G7" s="11"/>
      <c r="H7" s="11"/>
      <c r="I7" s="11"/>
    </row>
    <row r="8" spans="1:9" x14ac:dyDescent="0.2">
      <c r="A8" s="141" t="s">
        <v>129</v>
      </c>
      <c r="B8" s="142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41" t="s">
        <v>130</v>
      </c>
      <c r="B9" s="142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41" t="s">
        <v>134</v>
      </c>
      <c r="B13" s="142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41" t="s">
        <v>138</v>
      </c>
      <c r="B17" s="142"/>
      <c r="C17" s="12">
        <f>'formato 1'!G46</f>
        <v>0</v>
      </c>
      <c r="D17" s="34"/>
      <c r="E17" s="34"/>
      <c r="F17" s="34">
        <v>0</v>
      </c>
      <c r="G17" s="9">
        <v>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41" t="s">
        <v>139</v>
      </c>
      <c r="B19" s="142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0</v>
      </c>
      <c r="H19" s="9">
        <f t="shared" si="1"/>
        <v>0</v>
      </c>
      <c r="I19" s="9">
        <f t="shared" si="1"/>
        <v>0</v>
      </c>
    </row>
    <row r="20" spans="1:9" x14ac:dyDescent="0.2">
      <c r="A20" s="141"/>
      <c r="B20" s="142"/>
      <c r="C20" s="9"/>
      <c r="D20" s="9"/>
      <c r="E20" s="9"/>
      <c r="F20" s="9"/>
      <c r="G20" s="9"/>
      <c r="H20" s="9"/>
      <c r="I20" s="9"/>
    </row>
    <row r="21" spans="1:9" x14ac:dyDescent="0.2">
      <c r="A21" s="141" t="s">
        <v>438</v>
      </c>
      <c r="B21" s="142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4" t="s">
        <v>140</v>
      </c>
      <c r="B22" s="125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4" t="s">
        <v>141</v>
      </c>
      <c r="B23" s="125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4" t="s">
        <v>142</v>
      </c>
      <c r="B24" s="125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43"/>
      <c r="B25" s="144"/>
      <c r="C25" s="35"/>
      <c r="D25" s="35"/>
      <c r="E25" s="35"/>
      <c r="F25" s="35"/>
      <c r="G25" s="35"/>
      <c r="H25" s="35"/>
      <c r="I25" s="35"/>
    </row>
    <row r="26" spans="1:9" x14ac:dyDescent="0.2">
      <c r="A26" s="141" t="s">
        <v>143</v>
      </c>
      <c r="B26" s="142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4" t="s">
        <v>144</v>
      </c>
      <c r="B27" s="125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4" t="s">
        <v>145</v>
      </c>
      <c r="B28" s="125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4" t="s">
        <v>146</v>
      </c>
      <c r="B29" s="125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39"/>
      <c r="B30" s="14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36" t="s">
        <v>147</v>
      </c>
      <c r="C34" s="37" t="s">
        <v>148</v>
      </c>
      <c r="D34" s="37" t="s">
        <v>150</v>
      </c>
      <c r="E34" s="37" t="s">
        <v>153</v>
      </c>
      <c r="F34" s="136" t="s">
        <v>155</v>
      </c>
      <c r="G34" s="37" t="s">
        <v>156</v>
      </c>
    </row>
    <row r="35" spans="2:7" x14ac:dyDescent="0.2">
      <c r="B35" s="138"/>
      <c r="C35" s="30" t="s">
        <v>149</v>
      </c>
      <c r="D35" s="30" t="s">
        <v>151</v>
      </c>
      <c r="E35" s="30" t="s">
        <v>154</v>
      </c>
      <c r="F35" s="138"/>
      <c r="G35" s="30" t="s">
        <v>157</v>
      </c>
    </row>
    <row r="36" spans="2:7" ht="12" thickBot="1" x14ac:dyDescent="0.25">
      <c r="B36" s="137"/>
      <c r="C36" s="38"/>
      <c r="D36" s="31" t="s">
        <v>152</v>
      </c>
      <c r="E36" s="38"/>
      <c r="F36" s="137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62" spans="1:9" x14ac:dyDescent="0.2">
      <c r="A62" s="114" t="str">
        <f>'formato 1'!A92:C92</f>
        <v>ANABELLE GUTIÉRREZ SÁNCHEZ</v>
      </c>
      <c r="B62" s="114"/>
      <c r="C62" s="114"/>
      <c r="D62" s="114"/>
      <c r="E62" s="114"/>
      <c r="F62" s="114" t="str">
        <f>'formato 1'!D92</f>
        <v>RODOLFO SANCHEZ CANTOR</v>
      </c>
      <c r="G62" s="114"/>
      <c r="H62" s="114"/>
      <c r="I62" s="114"/>
    </row>
    <row r="63" spans="1:9" x14ac:dyDescent="0.2">
      <c r="A63" s="114" t="str">
        <f>'formato 1'!A93:C93</f>
        <v>DIRECTORA GENERAL</v>
      </c>
      <c r="B63" s="114"/>
      <c r="C63" s="114"/>
      <c r="D63" s="114"/>
      <c r="E63" s="114"/>
      <c r="F63" s="114" t="str">
        <f>'formato 1'!D93</f>
        <v>JEFE DEL DEPARTAMENTO DE ADMINISTRACION Y FINANZAS</v>
      </c>
      <c r="G63" s="114"/>
      <c r="H63" s="114"/>
      <c r="I63" s="114"/>
    </row>
  </sheetData>
  <mergeCells count="33">
    <mergeCell ref="A17:B17"/>
    <mergeCell ref="A19:B19"/>
    <mergeCell ref="A26:B26"/>
    <mergeCell ref="A20:B20"/>
    <mergeCell ref="A21:B21"/>
    <mergeCell ref="A22:B22"/>
    <mergeCell ref="A23:B23"/>
    <mergeCell ref="A24:B24"/>
    <mergeCell ref="A25:B25"/>
    <mergeCell ref="A29:B29"/>
    <mergeCell ref="A62:E62"/>
    <mergeCell ref="A63:E63"/>
    <mergeCell ref="F62:I62"/>
    <mergeCell ref="F63:I63"/>
    <mergeCell ref="F34:F36"/>
    <mergeCell ref="A30:B30"/>
    <mergeCell ref="B34:B36"/>
    <mergeCell ref="A27:B27"/>
    <mergeCell ref="A28:B28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</mergeCells>
  <pageMargins left="0.70866141732283472" right="0.70866141732283472" top="0.74803149606299213" bottom="0.74803149606299213" header="0.31496062992125984" footer="0.31496062992125984"/>
  <pageSetup scale="85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30" zoomScaleNormal="130" workbookViewId="0">
      <selection activeCell="H5" sqref="H5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8" t="str">
        <f>'formato 2'!A1:I1</f>
        <v>INSTITUTO TLAXCALTECA DE LA JUVENTUD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2" thickBot="1" x14ac:dyDescent="0.25">
      <c r="A2" s="131" t="s">
        <v>162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ht="12" thickBot="1" x14ac:dyDescent="0.25">
      <c r="A3" s="131" t="s">
        <v>449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452</v>
      </c>
      <c r="J5" s="1" t="s">
        <v>451</v>
      </c>
      <c r="K5" s="1" t="s">
        <v>450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4" t="str">
        <f>'formato 1'!A92:C92</f>
        <v>ANABELLE GUTIÉRREZ SÁNCHEZ</v>
      </c>
      <c r="B39" s="114"/>
      <c r="C39" s="114"/>
      <c r="D39" s="114"/>
      <c r="E39" s="114"/>
      <c r="F39" s="114" t="str">
        <f>'formato 1'!D92</f>
        <v>RODOLFO SANCHEZ CANTOR</v>
      </c>
      <c r="G39" s="114"/>
      <c r="H39" s="114"/>
      <c r="I39" s="114"/>
      <c r="J39" s="114"/>
      <c r="K39" s="114"/>
    </row>
    <row r="40" spans="1:11" x14ac:dyDescent="0.2">
      <c r="A40" s="114" t="str">
        <f>'formato 1'!A93:C93</f>
        <v>DIRECTORA GENERAL</v>
      </c>
      <c r="B40" s="114"/>
      <c r="C40" s="114"/>
      <c r="D40" s="114"/>
      <c r="E40" s="114"/>
      <c r="F40" s="114" t="str">
        <f>'formato 1'!D93</f>
        <v>JEFE DEL DEPARTAMENTO DE ADMINISTRACION Y FINANZAS</v>
      </c>
      <c r="G40" s="114"/>
      <c r="H40" s="114"/>
      <c r="I40" s="114"/>
      <c r="J40" s="114"/>
      <c r="K40" s="114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="130" zoomScaleNormal="130" workbookViewId="0">
      <selection activeCell="A4" sqref="A4:E4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5" t="str">
        <f>'formato 1'!A1:G1</f>
        <v>INSTITUTO TLAXCALTECA DE LA JUVENTUD</v>
      </c>
      <c r="B1" s="116"/>
      <c r="C1" s="116"/>
      <c r="D1" s="116"/>
      <c r="E1" s="117"/>
    </row>
    <row r="2" spans="1:5" x14ac:dyDescent="0.2">
      <c r="A2" s="153" t="s">
        <v>182</v>
      </c>
      <c r="B2" s="154"/>
      <c r="C2" s="154"/>
      <c r="D2" s="154"/>
      <c r="E2" s="155"/>
    </row>
    <row r="3" spans="1:5" x14ac:dyDescent="0.2">
      <c r="A3" s="153" t="s">
        <v>449</v>
      </c>
      <c r="B3" s="154"/>
      <c r="C3" s="154"/>
      <c r="D3" s="154"/>
      <c r="E3" s="155"/>
    </row>
    <row r="4" spans="1:5" ht="12" thickBot="1" x14ac:dyDescent="0.25">
      <c r="A4" s="156" t="s">
        <v>1</v>
      </c>
      <c r="B4" s="157"/>
      <c r="C4" s="157"/>
      <c r="D4" s="157"/>
      <c r="E4" s="158"/>
    </row>
    <row r="5" spans="1:5" ht="12" thickBot="1" x14ac:dyDescent="0.25"/>
    <row r="6" spans="1:5" x14ac:dyDescent="0.2">
      <c r="A6" s="145" t="s">
        <v>2</v>
      </c>
      <c r="B6" s="146"/>
      <c r="C6" s="37" t="s">
        <v>183</v>
      </c>
      <c r="D6" s="136" t="s">
        <v>185</v>
      </c>
      <c r="E6" s="37" t="s">
        <v>186</v>
      </c>
    </row>
    <row r="7" spans="1:5" ht="12" thickBot="1" x14ac:dyDescent="0.25">
      <c r="A7" s="147"/>
      <c r="B7" s="148"/>
      <c r="C7" s="31" t="s">
        <v>184</v>
      </c>
      <c r="D7" s="137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9455762</v>
      </c>
      <c r="E9" s="45">
        <f>SUM(E10:E12)</f>
        <v>9455762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f>'formato 5'!G42</f>
        <v>8985762</v>
      </c>
      <c r="E10" s="45">
        <f>'formato 5'!H42</f>
        <v>8985762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470000</v>
      </c>
      <c r="E11" s="45">
        <f>'formato 5'!H66</f>
        <v>470000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441</v>
      </c>
      <c r="C14" s="45">
        <f>SUM(C15:C16)</f>
        <v>8285000</v>
      </c>
      <c r="D14" s="45">
        <f>SUM(D15:D16)</f>
        <v>8930057</v>
      </c>
      <c r="E14" s="45">
        <f>SUM(E15:E16)</f>
        <v>8930057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f>'formato 6b'!E8</f>
        <v>8930057</v>
      </c>
      <c r="E15" s="45">
        <f>'formato 6b'!F8</f>
        <v>8930057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525705</v>
      </c>
      <c r="E22" s="45">
        <f>E9-E14+E18</f>
        <v>525705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525705</v>
      </c>
      <c r="E23" s="45">
        <f>E22-E12</f>
        <v>525705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525705</v>
      </c>
      <c r="E24" s="45">
        <f>E23-E18</f>
        <v>525705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65" t="s">
        <v>200</v>
      </c>
      <c r="B27" s="166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525705</v>
      </c>
      <c r="E33" s="55">
        <f>E24+E29</f>
        <v>525705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5" t="s">
        <v>200</v>
      </c>
      <c r="B36" s="146"/>
      <c r="C36" s="136" t="s">
        <v>207</v>
      </c>
      <c r="D36" s="149" t="s">
        <v>185</v>
      </c>
      <c r="E36" s="56" t="s">
        <v>186</v>
      </c>
    </row>
    <row r="37" spans="1:5" ht="12" thickBot="1" x14ac:dyDescent="0.25">
      <c r="A37" s="147"/>
      <c r="B37" s="148"/>
      <c r="C37" s="137"/>
      <c r="D37" s="150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1"/>
      <c r="B46" s="163" t="s">
        <v>214</v>
      </c>
      <c r="C46" s="151">
        <f>C39-C42</f>
        <v>0</v>
      </c>
      <c r="D46" s="151">
        <f>D39-D42</f>
        <v>0</v>
      </c>
      <c r="E46" s="151">
        <f>E39-E42</f>
        <v>0</v>
      </c>
    </row>
    <row r="47" spans="1:5" ht="12" thickBot="1" x14ac:dyDescent="0.25">
      <c r="A47" s="162"/>
      <c r="B47" s="164"/>
      <c r="C47" s="152"/>
      <c r="D47" s="152"/>
      <c r="E47" s="152"/>
    </row>
    <row r="48" spans="1:5" ht="12" thickBot="1" x14ac:dyDescent="0.25"/>
    <row r="49" spans="1:5" x14ac:dyDescent="0.2">
      <c r="A49" s="145" t="s">
        <v>200</v>
      </c>
      <c r="B49" s="146"/>
      <c r="C49" s="56" t="s">
        <v>183</v>
      </c>
      <c r="D49" s="149" t="s">
        <v>185</v>
      </c>
      <c r="E49" s="56" t="s">
        <v>186</v>
      </c>
    </row>
    <row r="50" spans="1:5" ht="12" thickBot="1" x14ac:dyDescent="0.25">
      <c r="A50" s="147"/>
      <c r="B50" s="148"/>
      <c r="C50" s="57" t="s">
        <v>201</v>
      </c>
      <c r="D50" s="150"/>
      <c r="E50" s="57" t="s">
        <v>202</v>
      </c>
    </row>
    <row r="51" spans="1:5" x14ac:dyDescent="0.2">
      <c r="A51" s="159"/>
      <c r="B51" s="160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8985762</v>
      </c>
      <c r="E52" s="60">
        <f>E10</f>
        <v>8985762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8930057</v>
      </c>
      <c r="E57" s="60">
        <f>E15</f>
        <v>8930057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55705</v>
      </c>
      <c r="E61" s="65">
        <f>E52+E53-E57+E59</f>
        <v>55705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55705</v>
      </c>
      <c r="E62" s="65">
        <f>E61-E53</f>
        <v>55705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5" t="s">
        <v>200</v>
      </c>
      <c r="B65" s="146"/>
      <c r="C65" s="136" t="s">
        <v>207</v>
      </c>
      <c r="D65" s="149" t="s">
        <v>185</v>
      </c>
      <c r="E65" s="56" t="s">
        <v>186</v>
      </c>
    </row>
    <row r="66" spans="1:5" ht="12" thickBot="1" x14ac:dyDescent="0.25">
      <c r="A66" s="147"/>
      <c r="B66" s="148"/>
      <c r="C66" s="137"/>
      <c r="D66" s="150"/>
      <c r="E66" s="57" t="s">
        <v>202</v>
      </c>
    </row>
    <row r="67" spans="1:5" x14ac:dyDescent="0.2">
      <c r="A67" s="159"/>
      <c r="B67" s="160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470000</v>
      </c>
      <c r="E68" s="60">
        <f>E11</f>
        <v>470000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470000</v>
      </c>
      <c r="E77" s="65">
        <f>E68+E69-E73+E75</f>
        <v>470000</v>
      </c>
    </row>
    <row r="78" spans="1:5" x14ac:dyDescent="0.2">
      <c r="A78" s="161"/>
      <c r="B78" s="163" t="s">
        <v>222</v>
      </c>
      <c r="C78" s="151">
        <f>C77-C69</f>
        <v>0</v>
      </c>
      <c r="D78" s="151">
        <f>D77-D69</f>
        <v>470000</v>
      </c>
      <c r="E78" s="151">
        <f>E77-E69</f>
        <v>470000</v>
      </c>
    </row>
    <row r="79" spans="1:5" ht="12" thickBot="1" x14ac:dyDescent="0.25">
      <c r="A79" s="162"/>
      <c r="B79" s="164"/>
      <c r="C79" s="152"/>
      <c r="D79" s="152"/>
      <c r="E79" s="152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4" t="str">
        <f>'formato 1'!D92</f>
        <v>RODOLFO SANCHEZ CANTOR</v>
      </c>
      <c r="D85" s="114"/>
      <c r="E85" s="114"/>
    </row>
    <row r="86" spans="2:5" x14ac:dyDescent="0.2">
      <c r="B86" s="113" t="str">
        <f>'formato 1'!A93</f>
        <v>DIRECTORA GENERAL</v>
      </c>
      <c r="C86" s="114" t="str">
        <f>'formato 1'!D93</f>
        <v>JEFE DEL DEPARTAMENTO DE ADMINISTRACION Y FINANZAS</v>
      </c>
      <c r="D86" s="114"/>
      <c r="E86" s="114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120" zoomScaleNormal="120" workbookViewId="0">
      <pane xSplit="3" ySplit="7" topLeftCell="D56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16"/>
      <c r="I1" s="117"/>
    </row>
    <row r="2" spans="1:9" x14ac:dyDescent="0.2">
      <c r="A2" s="153" t="s">
        <v>223</v>
      </c>
      <c r="B2" s="154"/>
      <c r="C2" s="154"/>
      <c r="D2" s="154"/>
      <c r="E2" s="154"/>
      <c r="F2" s="154"/>
      <c r="G2" s="154"/>
      <c r="H2" s="154"/>
      <c r="I2" s="155"/>
    </row>
    <row r="3" spans="1:9" x14ac:dyDescent="0.2">
      <c r="A3" s="153" t="s">
        <v>449</v>
      </c>
      <c r="B3" s="154"/>
      <c r="C3" s="154"/>
      <c r="D3" s="154"/>
      <c r="E3" s="154"/>
      <c r="F3" s="154"/>
      <c r="G3" s="154"/>
      <c r="H3" s="154"/>
      <c r="I3" s="155"/>
    </row>
    <row r="4" spans="1:9" ht="12" thickBot="1" x14ac:dyDescent="0.25">
      <c r="A4" s="156" t="s">
        <v>1</v>
      </c>
      <c r="B4" s="157"/>
      <c r="C4" s="157"/>
      <c r="D4" s="157"/>
      <c r="E4" s="157"/>
      <c r="F4" s="157"/>
      <c r="G4" s="157"/>
      <c r="H4" s="157"/>
      <c r="I4" s="158"/>
    </row>
    <row r="5" spans="1:9" ht="12" thickBot="1" x14ac:dyDescent="0.25">
      <c r="A5" s="115"/>
      <c r="B5" s="116"/>
      <c r="C5" s="117"/>
      <c r="D5" s="128" t="s">
        <v>224</v>
      </c>
      <c r="E5" s="129"/>
      <c r="F5" s="129"/>
      <c r="G5" s="129"/>
      <c r="H5" s="130"/>
      <c r="I5" s="149" t="s">
        <v>225</v>
      </c>
    </row>
    <row r="6" spans="1:9" x14ac:dyDescent="0.2">
      <c r="A6" s="153" t="s">
        <v>200</v>
      </c>
      <c r="B6" s="154"/>
      <c r="C6" s="155"/>
      <c r="D6" s="149" t="s">
        <v>227</v>
      </c>
      <c r="E6" s="136" t="s">
        <v>228</v>
      </c>
      <c r="F6" s="149" t="s">
        <v>229</v>
      </c>
      <c r="G6" s="149" t="s">
        <v>185</v>
      </c>
      <c r="H6" s="149" t="s">
        <v>230</v>
      </c>
      <c r="I6" s="186"/>
    </row>
    <row r="7" spans="1:9" ht="12" thickBot="1" x14ac:dyDescent="0.25">
      <c r="A7" s="156" t="s">
        <v>226</v>
      </c>
      <c r="B7" s="157"/>
      <c r="C7" s="158"/>
      <c r="D7" s="150"/>
      <c r="E7" s="137"/>
      <c r="F7" s="150"/>
      <c r="G7" s="150"/>
      <c r="H7" s="150"/>
      <c r="I7" s="150"/>
    </row>
    <row r="8" spans="1:9" x14ac:dyDescent="0.2">
      <c r="A8" s="182"/>
      <c r="B8" s="183"/>
      <c r="C8" s="184"/>
      <c r="D8" s="71"/>
      <c r="E8" s="71"/>
      <c r="F8" s="71"/>
      <c r="G8" s="71"/>
      <c r="H8" s="71"/>
      <c r="I8" s="71"/>
    </row>
    <row r="9" spans="1:9" x14ac:dyDescent="0.2">
      <c r="A9" s="174" t="s">
        <v>231</v>
      </c>
      <c r="B9" s="175"/>
      <c r="C9" s="185"/>
      <c r="D9" s="71"/>
      <c r="E9" s="71"/>
      <c r="F9" s="71"/>
      <c r="G9" s="71"/>
      <c r="H9" s="71"/>
      <c r="I9" s="71"/>
    </row>
    <row r="10" spans="1:9" x14ac:dyDescent="0.2">
      <c r="A10" s="72"/>
      <c r="B10" s="177" t="s">
        <v>232</v>
      </c>
      <c r="C10" s="178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7" t="s">
        <v>233</v>
      </c>
      <c r="C11" s="178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7" t="s">
        <v>234</v>
      </c>
      <c r="C12" s="178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7" t="s">
        <v>235</v>
      </c>
      <c r="C13" s="178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7" t="s">
        <v>236</v>
      </c>
      <c r="C14" s="178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77" t="s">
        <v>237</v>
      </c>
      <c r="C15" s="178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7" t="s">
        <v>238</v>
      </c>
      <c r="C16" s="178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80" t="s">
        <v>424</v>
      </c>
      <c r="C17" s="178"/>
      <c r="D17" s="73">
        <f t="shared" ref="D17:H17" si="0">SUM(D18:D28)</f>
        <v>8285000</v>
      </c>
      <c r="E17" s="73">
        <f t="shared" si="0"/>
        <v>-414250</v>
      </c>
      <c r="F17" s="73">
        <f t="shared" si="0"/>
        <v>7870750</v>
      </c>
      <c r="G17" s="73">
        <f t="shared" si="0"/>
        <v>7870750</v>
      </c>
      <c r="H17" s="73">
        <f t="shared" si="0"/>
        <v>7870750</v>
      </c>
      <c r="I17" s="73">
        <f>SUM(I18:I28)</f>
        <v>-414250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-414250</v>
      </c>
      <c r="F18" s="71">
        <f>D18+E18</f>
        <v>7870750</v>
      </c>
      <c r="G18" s="71">
        <v>7870750</v>
      </c>
      <c r="H18" s="71">
        <f>G18</f>
        <v>7870750</v>
      </c>
      <c r="I18" s="71">
        <f>-D18+G18</f>
        <v>-414250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7" t="s">
        <v>250</v>
      </c>
      <c r="C29" s="178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7" t="s">
        <v>256</v>
      </c>
      <c r="C35" s="178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77" t="s">
        <v>257</v>
      </c>
      <c r="C36" s="178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7" t="s">
        <v>259</v>
      </c>
      <c r="C38" s="178"/>
      <c r="D38" s="71">
        <f t="shared" ref="D38:I38" si="2">SUM(D39:D40)</f>
        <v>0</v>
      </c>
      <c r="E38" s="71">
        <f t="shared" si="2"/>
        <v>1115012</v>
      </c>
      <c r="F38" s="71">
        <f t="shared" si="2"/>
        <v>1115012</v>
      </c>
      <c r="G38" s="71">
        <f t="shared" si="2"/>
        <v>1115012</v>
      </c>
      <c r="H38" s="71">
        <f t="shared" si="2"/>
        <v>1115012</v>
      </c>
      <c r="I38" s="71">
        <f t="shared" si="2"/>
        <v>1115012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1115012</v>
      </c>
      <c r="F39" s="71">
        <f>D39+E39</f>
        <v>1115012</v>
      </c>
      <c r="G39" s="71">
        <v>1115012</v>
      </c>
      <c r="H39" s="71">
        <f>G39</f>
        <v>1115012</v>
      </c>
      <c r="I39" s="71">
        <f>-D39+G39</f>
        <v>1115012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69" t="s">
        <v>425</v>
      </c>
      <c r="B42" s="175"/>
      <c r="C42" s="176"/>
      <c r="D42" s="73">
        <f>D10+D11+D12+D13+D14+D15+D16+D29+D35+D36+D38+D17</f>
        <v>8285000</v>
      </c>
      <c r="E42" s="73">
        <f t="shared" ref="E42:I42" si="3">E10+E11+E12+E13+E14+E15+E16+E29+E35+E36+E38+E17</f>
        <v>700762</v>
      </c>
      <c r="F42" s="73">
        <f t="shared" si="3"/>
        <v>8985762</v>
      </c>
      <c r="G42" s="73">
        <f t="shared" si="3"/>
        <v>8985762</v>
      </c>
      <c r="H42" s="73">
        <f t="shared" si="3"/>
        <v>8985762</v>
      </c>
      <c r="I42" s="73">
        <f t="shared" si="3"/>
        <v>700762</v>
      </c>
    </row>
    <row r="43" spans="1:9" x14ac:dyDescent="0.2">
      <c r="A43" s="174" t="s">
        <v>262</v>
      </c>
      <c r="B43" s="175"/>
      <c r="C43" s="176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4" t="s">
        <v>263</v>
      </c>
      <c r="B45" s="175"/>
      <c r="C45" s="176"/>
      <c r="D45" s="71"/>
      <c r="E45" s="71"/>
      <c r="F45" s="71"/>
      <c r="G45" s="71"/>
      <c r="H45" s="71"/>
      <c r="I45" s="71"/>
    </row>
    <row r="46" spans="1:9" x14ac:dyDescent="0.2">
      <c r="A46" s="72"/>
      <c r="B46" s="177" t="s">
        <v>264</v>
      </c>
      <c r="C46" s="178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7" t="s">
        <v>273</v>
      </c>
      <c r="C55" s="178"/>
      <c r="D55" s="71">
        <f>SUM(D56:D59)</f>
        <v>0</v>
      </c>
      <c r="E55" s="71">
        <f>SUM(E56:E59)</f>
        <v>470000</v>
      </c>
      <c r="F55" s="71">
        <f>SUM(F56:F59)</f>
        <v>470000</v>
      </c>
      <c r="G55" s="71">
        <f>SUM(G56:G59)</f>
        <v>470000</v>
      </c>
      <c r="H55" s="71">
        <f>SUM(H56:H59)</f>
        <v>470000</v>
      </c>
      <c r="I55" s="71">
        <f>-D55+G55</f>
        <v>470000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470000</v>
      </c>
      <c r="F59" s="71">
        <f>D59+E59</f>
        <v>470000</v>
      </c>
      <c r="G59" s="71">
        <v>470000</v>
      </c>
      <c r="H59" s="71">
        <f>G59</f>
        <v>470000</v>
      </c>
      <c r="I59" s="71">
        <f>-D59+G59</f>
        <v>470000</v>
      </c>
    </row>
    <row r="60" spans="1:9" x14ac:dyDescent="0.2">
      <c r="A60" s="72"/>
      <c r="B60" s="177" t="s">
        <v>278</v>
      </c>
      <c r="C60" s="178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0" t="s">
        <v>281</v>
      </c>
      <c r="C63" s="181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7" t="s">
        <v>282</v>
      </c>
      <c r="C64" s="178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2"/>
      <c r="C65" s="173"/>
      <c r="D65" s="71"/>
      <c r="E65" s="71"/>
      <c r="F65" s="71"/>
      <c r="G65" s="71"/>
      <c r="H65" s="71"/>
      <c r="I65" s="71"/>
    </row>
    <row r="66" spans="1:9" ht="21.75" customHeight="1" x14ac:dyDescent="0.2">
      <c r="A66" s="169" t="s">
        <v>283</v>
      </c>
      <c r="B66" s="170"/>
      <c r="C66" s="171"/>
      <c r="D66" s="71">
        <f>D46+D55+D60+D63+D64</f>
        <v>0</v>
      </c>
      <c r="E66" s="71">
        <f>E46+E55+E60+E63+E64</f>
        <v>470000</v>
      </c>
      <c r="F66" s="71">
        <f>F46+F55+F60+F63+F64</f>
        <v>470000</v>
      </c>
      <c r="G66" s="71">
        <f>G46+G55+G60+G63+G64</f>
        <v>470000</v>
      </c>
      <c r="H66" s="71">
        <f>H46+H55+H60+H63+H64</f>
        <v>470000</v>
      </c>
      <c r="I66" s="71">
        <f>-D66+G66</f>
        <v>470000</v>
      </c>
    </row>
    <row r="67" spans="1:9" x14ac:dyDescent="0.2">
      <c r="A67" s="76"/>
      <c r="B67" s="172"/>
      <c r="C67" s="173"/>
      <c r="D67" s="71"/>
      <c r="E67" s="71"/>
      <c r="F67" s="71"/>
      <c r="G67" s="71"/>
      <c r="H67" s="71"/>
      <c r="I67" s="71"/>
    </row>
    <row r="68" spans="1:9" x14ac:dyDescent="0.2">
      <c r="A68" s="174" t="s">
        <v>284</v>
      </c>
      <c r="B68" s="175"/>
      <c r="C68" s="176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7" t="s">
        <v>285</v>
      </c>
      <c r="C69" s="178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2"/>
      <c r="C70" s="173"/>
      <c r="D70" s="71"/>
      <c r="E70" s="71"/>
      <c r="F70" s="71"/>
      <c r="G70" s="71"/>
      <c r="H70" s="71"/>
      <c r="I70" s="71"/>
    </row>
    <row r="71" spans="1:9" x14ac:dyDescent="0.2">
      <c r="A71" s="174" t="s">
        <v>286</v>
      </c>
      <c r="B71" s="175"/>
      <c r="C71" s="176"/>
      <c r="D71" s="71">
        <f>D42+D66+D68</f>
        <v>8285000</v>
      </c>
      <c r="E71" s="71">
        <f>E42+E66+E68</f>
        <v>1170762</v>
      </c>
      <c r="F71" s="71">
        <f>F42+F66+F68</f>
        <v>9455762</v>
      </c>
      <c r="G71" s="71">
        <f>G42+G66+G68</f>
        <v>9455762</v>
      </c>
      <c r="H71" s="71">
        <f>H42+H66+H68</f>
        <v>9455762</v>
      </c>
      <c r="I71" s="71">
        <f>-D71+G71</f>
        <v>1170762</v>
      </c>
    </row>
    <row r="72" spans="1:9" x14ac:dyDescent="0.2">
      <c r="A72" s="76"/>
      <c r="B72" s="172"/>
      <c r="C72" s="173"/>
      <c r="D72" s="71"/>
      <c r="E72" s="71"/>
      <c r="F72" s="71"/>
      <c r="G72" s="71"/>
      <c r="H72" s="71"/>
      <c r="I72" s="71"/>
    </row>
    <row r="73" spans="1:9" x14ac:dyDescent="0.2">
      <c r="A73" s="72"/>
      <c r="B73" s="179" t="s">
        <v>287</v>
      </c>
      <c r="C73" s="176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0" t="s">
        <v>288</v>
      </c>
      <c r="C74" s="181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0" t="s">
        <v>289</v>
      </c>
      <c r="C75" s="181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79" t="s">
        <v>290</v>
      </c>
      <c r="C76" s="176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67"/>
      <c r="C77" s="168"/>
      <c r="D77" s="83"/>
      <c r="E77" s="83"/>
      <c r="F77" s="83"/>
      <c r="G77" s="83"/>
      <c r="H77" s="83"/>
      <c r="I77" s="83"/>
    </row>
    <row r="86" spans="1:9" x14ac:dyDescent="0.2">
      <c r="A86" s="114" t="str">
        <f>'formato 1'!A92:C92</f>
        <v>ANABELLE GUTIÉRREZ SÁNCHEZ</v>
      </c>
      <c r="B86" s="114"/>
      <c r="C86" s="114"/>
      <c r="D86" s="114"/>
      <c r="E86" s="114" t="str">
        <f>'formato 1'!D92</f>
        <v>RODOLFO SANCHEZ CANTOR</v>
      </c>
      <c r="F86" s="114"/>
      <c r="G86" s="114"/>
      <c r="H86" s="114"/>
      <c r="I86" s="114"/>
    </row>
    <row r="87" spans="1:9" x14ac:dyDescent="0.2">
      <c r="A87" s="114" t="str">
        <f>'formato 1'!A93:C93</f>
        <v>DIRECTORA GENERAL</v>
      </c>
      <c r="B87" s="114"/>
      <c r="C87" s="114"/>
      <c r="D87" s="114"/>
      <c r="E87" s="114" t="str">
        <f>'formato 1'!D93</f>
        <v>JEFE DEL DEPARTAMENTO DE ADMINISTRACION Y FINANZAS</v>
      </c>
      <c r="F87" s="114"/>
      <c r="G87" s="114"/>
      <c r="H87" s="114"/>
      <c r="I87" s="114"/>
    </row>
  </sheetData>
  <mergeCells count="53">
    <mergeCell ref="A86:D86"/>
    <mergeCell ref="A87:D87"/>
    <mergeCell ref="E86:I86"/>
    <mergeCell ref="E87:I87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130" zoomScaleNormal="130" workbookViewId="0">
      <pane ySplit="7" topLeftCell="A149" activePane="bottomLeft" state="frozen"/>
      <selection pane="bottomLeft" activeCell="A36" sqref="A36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3"/>
    </row>
    <row r="2" spans="1:8" x14ac:dyDescent="0.2">
      <c r="A2" s="153" t="s">
        <v>291</v>
      </c>
      <c r="B2" s="154"/>
      <c r="C2" s="154"/>
      <c r="D2" s="154"/>
      <c r="E2" s="154"/>
      <c r="F2" s="154"/>
      <c r="G2" s="154"/>
      <c r="H2" s="194"/>
    </row>
    <row r="3" spans="1:8" x14ac:dyDescent="0.2">
      <c r="A3" s="153" t="s">
        <v>292</v>
      </c>
      <c r="B3" s="154"/>
      <c r="C3" s="154"/>
      <c r="D3" s="154"/>
      <c r="E3" s="154"/>
      <c r="F3" s="154"/>
      <c r="G3" s="154"/>
      <c r="H3" s="194"/>
    </row>
    <row r="4" spans="1:8" x14ac:dyDescent="0.2">
      <c r="A4" s="153" t="s">
        <v>449</v>
      </c>
      <c r="B4" s="154"/>
      <c r="C4" s="154"/>
      <c r="D4" s="154"/>
      <c r="E4" s="154"/>
      <c r="F4" s="154"/>
      <c r="G4" s="154"/>
      <c r="H4" s="194"/>
    </row>
    <row r="5" spans="1:8" ht="12" thickBot="1" x14ac:dyDescent="0.25">
      <c r="A5" s="156" t="s">
        <v>1</v>
      </c>
      <c r="B5" s="157"/>
      <c r="C5" s="157"/>
      <c r="D5" s="157"/>
      <c r="E5" s="157"/>
      <c r="F5" s="157"/>
      <c r="G5" s="157"/>
      <c r="H5" s="195"/>
    </row>
    <row r="6" spans="1:8" ht="12" thickBot="1" x14ac:dyDescent="0.25">
      <c r="A6" s="115" t="s">
        <v>2</v>
      </c>
      <c r="B6" s="117"/>
      <c r="C6" s="128" t="s">
        <v>293</v>
      </c>
      <c r="D6" s="129"/>
      <c r="E6" s="129"/>
      <c r="F6" s="129"/>
      <c r="G6" s="130"/>
      <c r="H6" s="136" t="s">
        <v>294</v>
      </c>
    </row>
    <row r="7" spans="1:8" ht="45.75" thickBot="1" x14ac:dyDescent="0.25">
      <c r="A7" s="156"/>
      <c r="B7" s="158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7"/>
    </row>
    <row r="8" spans="1:8" x14ac:dyDescent="0.2">
      <c r="A8" s="191" t="s">
        <v>297</v>
      </c>
      <c r="B8" s="192"/>
      <c r="C8" s="99">
        <f>C9+C17+C27+C37+C47+C57+C61+C70+C74</f>
        <v>8285000</v>
      </c>
      <c r="D8" s="99">
        <f>D9+D17+D27+D37+D47+D57+D61+D70+D74</f>
        <v>700762</v>
      </c>
      <c r="E8" s="99">
        <f>E9+E17+E27+E37+E47+E57+E61+E70+E74</f>
        <v>8985762</v>
      </c>
      <c r="F8" s="99">
        <f>F9+F17+F27+F37+F47+F57+F61+F70+F74</f>
        <v>8930057</v>
      </c>
      <c r="G8" s="99">
        <f>G9+G17+G27+G37+G47+G57+G61+G70+G74</f>
        <v>8930057</v>
      </c>
      <c r="H8" s="86">
        <f>E8-F8</f>
        <v>55705</v>
      </c>
    </row>
    <row r="9" spans="1:8" x14ac:dyDescent="0.2">
      <c r="A9" s="189" t="s">
        <v>298</v>
      </c>
      <c r="B9" s="190"/>
      <c r="C9" s="99">
        <f>SUM(C10:C16)</f>
        <v>3191902</v>
      </c>
      <c r="D9" s="99">
        <f>SUM(D10:D16)</f>
        <v>-176319</v>
      </c>
      <c r="E9" s="99">
        <f>SUM(E10:E16)</f>
        <v>3015583</v>
      </c>
      <c r="F9" s="99">
        <f>SUM(F10:F16)</f>
        <v>3015583</v>
      </c>
      <c r="G9" s="99">
        <f>SUM(G10:G16)</f>
        <v>3015583</v>
      </c>
      <c r="H9" s="86">
        <f>E9-F9</f>
        <v>0</v>
      </c>
    </row>
    <row r="10" spans="1:8" x14ac:dyDescent="0.2">
      <c r="A10" s="72"/>
      <c r="B10" s="74" t="s">
        <v>299</v>
      </c>
      <c r="C10" s="100">
        <v>756021</v>
      </c>
      <c r="D10" s="71">
        <v>27913</v>
      </c>
      <c r="E10" s="71">
        <f>SUM(C10:D10)</f>
        <v>783934</v>
      </c>
      <c r="F10" s="71">
        <v>783934</v>
      </c>
      <c r="G10" s="71">
        <f>F10</f>
        <v>783934</v>
      </c>
      <c r="H10" s="71">
        <f t="shared" ref="H10:H16" si="0">E10-F10</f>
        <v>0</v>
      </c>
    </row>
    <row r="11" spans="1:8" x14ac:dyDescent="0.2">
      <c r="A11" s="72"/>
      <c r="B11" s="74" t="s">
        <v>300</v>
      </c>
      <c r="C11" s="100">
        <v>1117408</v>
      </c>
      <c r="D11" s="71">
        <v>-173675</v>
      </c>
      <c r="E11" s="71">
        <f t="shared" ref="E11:E75" si="1">SUM(C11:D11)</f>
        <v>943733</v>
      </c>
      <c r="F11" s="71">
        <v>943733</v>
      </c>
      <c r="G11" s="71">
        <f t="shared" ref="G11:G75" si="2">F11</f>
        <v>943733</v>
      </c>
      <c r="H11" s="71">
        <f t="shared" si="0"/>
        <v>0</v>
      </c>
    </row>
    <row r="12" spans="1:8" x14ac:dyDescent="0.2">
      <c r="A12" s="72"/>
      <c r="B12" s="74" t="s">
        <v>301</v>
      </c>
      <c r="C12" s="100">
        <v>167552</v>
      </c>
      <c r="D12" s="71">
        <v>57422</v>
      </c>
      <c r="E12" s="71">
        <f t="shared" si="1"/>
        <v>224974</v>
      </c>
      <c r="F12" s="71">
        <v>224974</v>
      </c>
      <c r="G12" s="71">
        <f t="shared" si="2"/>
        <v>224974</v>
      </c>
      <c r="H12" s="71">
        <f t="shared" si="0"/>
        <v>0</v>
      </c>
    </row>
    <row r="13" spans="1:8" x14ac:dyDescent="0.2">
      <c r="A13" s="72"/>
      <c r="B13" s="74" t="s">
        <v>302</v>
      </c>
      <c r="C13" s="100">
        <v>249758</v>
      </c>
      <c r="D13" s="71">
        <v>-28805</v>
      </c>
      <c r="E13" s="71">
        <f t="shared" si="1"/>
        <v>220953</v>
      </c>
      <c r="F13" s="71">
        <v>220953</v>
      </c>
      <c r="G13" s="71">
        <f t="shared" si="2"/>
        <v>220953</v>
      </c>
      <c r="H13" s="71">
        <f t="shared" si="0"/>
        <v>0</v>
      </c>
    </row>
    <row r="14" spans="1:8" x14ac:dyDescent="0.2">
      <c r="A14" s="72"/>
      <c r="B14" s="74" t="s">
        <v>303</v>
      </c>
      <c r="C14" s="100">
        <v>901163</v>
      </c>
      <c r="D14" s="71">
        <v>-59174</v>
      </c>
      <c r="E14" s="71">
        <f t="shared" si="1"/>
        <v>841989</v>
      </c>
      <c r="F14" s="71">
        <v>841989</v>
      </c>
      <c r="G14" s="71">
        <f t="shared" si="2"/>
        <v>841989</v>
      </c>
      <c r="H14" s="71">
        <f t="shared" si="0"/>
        <v>0</v>
      </c>
    </row>
    <row r="15" spans="1:8" x14ac:dyDescent="0.2">
      <c r="A15" s="72"/>
      <c r="B15" s="74" t="s">
        <v>304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622900</v>
      </c>
      <c r="D17" s="99">
        <f t="shared" si="3"/>
        <v>-51330</v>
      </c>
      <c r="E17" s="99">
        <f t="shared" si="3"/>
        <v>571570</v>
      </c>
      <c r="F17" s="99">
        <f t="shared" si="3"/>
        <v>566789</v>
      </c>
      <c r="G17" s="99">
        <f t="shared" si="3"/>
        <v>566789</v>
      </c>
      <c r="H17" s="99">
        <f t="shared" si="3"/>
        <v>4781</v>
      </c>
    </row>
    <row r="18" spans="1:8" x14ac:dyDescent="0.2">
      <c r="A18" s="72"/>
      <c r="B18" s="108" t="s">
        <v>307</v>
      </c>
      <c r="C18" s="100">
        <v>239100</v>
      </c>
      <c r="D18" s="71">
        <v>-41699</v>
      </c>
      <c r="E18" s="71">
        <f t="shared" si="1"/>
        <v>197401</v>
      </c>
      <c r="F18" s="71">
        <v>192620</v>
      </c>
      <c r="G18" s="71">
        <f t="shared" si="2"/>
        <v>192620</v>
      </c>
      <c r="H18" s="71">
        <f t="shared" ref="H18:H27" si="4">E18-F18</f>
        <v>4781</v>
      </c>
    </row>
    <row r="19" spans="1:8" x14ac:dyDescent="0.2">
      <c r="A19" s="72"/>
      <c r="B19" s="74" t="s">
        <v>308</v>
      </c>
      <c r="C19" s="100">
        <v>19800</v>
      </c>
      <c r="D19" s="71">
        <v>4958</v>
      </c>
      <c r="E19" s="71">
        <f t="shared" si="1"/>
        <v>24758</v>
      </c>
      <c r="F19" s="71">
        <v>24758</v>
      </c>
      <c r="G19" s="71">
        <f t="shared" si="2"/>
        <v>24758</v>
      </c>
      <c r="H19" s="71">
        <f t="shared" si="4"/>
        <v>0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18000</v>
      </c>
      <c r="D21" s="71">
        <v>-3683</v>
      </c>
      <c r="E21" s="71">
        <f t="shared" si="1"/>
        <v>14317</v>
      </c>
      <c r="F21" s="71">
        <v>14317</v>
      </c>
      <c r="G21" s="71">
        <f t="shared" si="2"/>
        <v>14317</v>
      </c>
      <c r="H21" s="71">
        <f t="shared" si="4"/>
        <v>0</v>
      </c>
    </row>
    <row r="22" spans="1:8" x14ac:dyDescent="0.2">
      <c r="A22" s="72"/>
      <c r="B22" s="74" t="s">
        <v>311</v>
      </c>
      <c r="C22" s="100">
        <v>0</v>
      </c>
      <c r="D22" s="71">
        <v>347</v>
      </c>
      <c r="E22" s="71">
        <f t="shared" si="1"/>
        <v>347</v>
      </c>
      <c r="F22" s="71">
        <v>347</v>
      </c>
      <c r="G22" s="71">
        <f t="shared" si="2"/>
        <v>347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240000</v>
      </c>
      <c r="D23" s="71">
        <v>5000</v>
      </c>
      <c r="E23" s="71">
        <f t="shared" si="1"/>
        <v>245000</v>
      </c>
      <c r="F23" s="71">
        <v>245000</v>
      </c>
      <c r="G23" s="71">
        <f t="shared" si="2"/>
        <v>245000</v>
      </c>
      <c r="H23" s="71">
        <f t="shared" si="4"/>
        <v>0</v>
      </c>
    </row>
    <row r="24" spans="1:8" x14ac:dyDescent="0.2">
      <c r="A24" s="72"/>
      <c r="B24" s="108" t="s">
        <v>313</v>
      </c>
      <c r="C24" s="100">
        <v>30000</v>
      </c>
      <c r="D24" s="71">
        <v>1740</v>
      </c>
      <c r="E24" s="71">
        <f t="shared" si="1"/>
        <v>31740</v>
      </c>
      <c r="F24" s="71">
        <v>31740</v>
      </c>
      <c r="G24" s="71">
        <f t="shared" si="2"/>
        <v>31740</v>
      </c>
      <c r="H24" s="71">
        <f t="shared" si="4"/>
        <v>0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-17993</v>
      </c>
      <c r="E26" s="71">
        <f t="shared" si="1"/>
        <v>58007</v>
      </c>
      <c r="F26" s="71">
        <v>58007</v>
      </c>
      <c r="G26" s="71">
        <f t="shared" si="2"/>
        <v>58007</v>
      </c>
      <c r="H26" s="71">
        <f t="shared" si="4"/>
        <v>0</v>
      </c>
    </row>
    <row r="27" spans="1:8" x14ac:dyDescent="0.2">
      <c r="A27" s="189" t="s">
        <v>316</v>
      </c>
      <c r="B27" s="190"/>
      <c r="C27" s="99">
        <f>SUM(C28:C36)</f>
        <v>2650198</v>
      </c>
      <c r="D27" s="99">
        <f>SUM(D28:D36)</f>
        <v>1324001</v>
      </c>
      <c r="E27" s="99">
        <f>SUM(E28:E36)</f>
        <v>3974199</v>
      </c>
      <c r="F27" s="99">
        <f>SUM(F28:F36)</f>
        <v>3974198</v>
      </c>
      <c r="G27" s="99">
        <f>SUM(G28:G36)</f>
        <v>3974198</v>
      </c>
      <c r="H27" s="86">
        <f t="shared" si="4"/>
        <v>1</v>
      </c>
    </row>
    <row r="28" spans="1:8" x14ac:dyDescent="0.2">
      <c r="A28" s="72"/>
      <c r="B28" s="74" t="s">
        <v>317</v>
      </c>
      <c r="C28" s="100">
        <v>126200</v>
      </c>
      <c r="D28" s="71">
        <v>1106803</v>
      </c>
      <c r="E28" s="71">
        <f t="shared" si="1"/>
        <v>1233003</v>
      </c>
      <c r="F28" s="71">
        <v>1233002</v>
      </c>
      <c r="G28" s="71">
        <f t="shared" si="2"/>
        <v>1233002</v>
      </c>
      <c r="H28" s="71">
        <f t="shared" ref="H28:H37" si="5">E28-F28</f>
        <v>1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30000</v>
      </c>
      <c r="D30" s="71">
        <v>-29945</v>
      </c>
      <c r="E30" s="71">
        <f t="shared" si="1"/>
        <v>55</v>
      </c>
      <c r="F30" s="71">
        <v>55</v>
      </c>
      <c r="G30" s="71">
        <f t="shared" si="2"/>
        <v>55</v>
      </c>
      <c r="H30" s="71">
        <f>E30-F30</f>
        <v>0</v>
      </c>
    </row>
    <row r="31" spans="1:8" x14ac:dyDescent="0.2">
      <c r="A31" s="72"/>
      <c r="B31" s="74" t="s">
        <v>320</v>
      </c>
      <c r="C31" s="100">
        <v>61200</v>
      </c>
      <c r="D31" s="71">
        <v>-4286</v>
      </c>
      <c r="E31" s="71">
        <f t="shared" si="1"/>
        <v>56914</v>
      </c>
      <c r="F31" s="71">
        <v>56914</v>
      </c>
      <c r="G31" s="71">
        <f t="shared" si="2"/>
        <v>56914</v>
      </c>
      <c r="H31" s="71">
        <f t="shared" si="5"/>
        <v>0</v>
      </c>
    </row>
    <row r="32" spans="1:8" x14ac:dyDescent="0.2">
      <c r="A32" s="72"/>
      <c r="B32" s="108" t="s">
        <v>321</v>
      </c>
      <c r="C32" s="100">
        <v>185200</v>
      </c>
      <c r="D32" s="71">
        <v>-59258</v>
      </c>
      <c r="E32" s="71">
        <f t="shared" si="1"/>
        <v>125942</v>
      </c>
      <c r="F32" s="71">
        <v>125942</v>
      </c>
      <c r="G32" s="71">
        <f t="shared" si="2"/>
        <v>125942</v>
      </c>
      <c r="H32" s="71">
        <f t="shared" si="5"/>
        <v>0</v>
      </c>
    </row>
    <row r="33" spans="1:8" x14ac:dyDescent="0.2">
      <c r="A33" s="72"/>
      <c r="B33" s="74" t="s">
        <v>322</v>
      </c>
      <c r="C33" s="100">
        <v>346000</v>
      </c>
      <c r="D33" s="71">
        <v>138955</v>
      </c>
      <c r="E33" s="71">
        <f t="shared" si="1"/>
        <v>484955</v>
      </c>
      <c r="F33" s="71">
        <v>484955</v>
      </c>
      <c r="G33" s="71">
        <f t="shared" si="2"/>
        <v>484955</v>
      </c>
      <c r="H33" s="71">
        <f t="shared" si="5"/>
        <v>0</v>
      </c>
    </row>
    <row r="34" spans="1:8" x14ac:dyDescent="0.2">
      <c r="A34" s="72"/>
      <c r="B34" s="74" t="s">
        <v>323</v>
      </c>
      <c r="C34" s="100">
        <v>55000</v>
      </c>
      <c r="D34" s="71">
        <v>-40538</v>
      </c>
      <c r="E34" s="71">
        <f t="shared" si="1"/>
        <v>14462</v>
      </c>
      <c r="F34" s="71">
        <v>14462</v>
      </c>
      <c r="G34" s="71">
        <f t="shared" si="2"/>
        <v>14462</v>
      </c>
      <c r="H34" s="71">
        <f t="shared" si="5"/>
        <v>0</v>
      </c>
    </row>
    <row r="35" spans="1:8" x14ac:dyDescent="0.2">
      <c r="A35" s="72"/>
      <c r="B35" s="74" t="s">
        <v>324</v>
      </c>
      <c r="C35" s="100">
        <v>1749298</v>
      </c>
      <c r="D35" s="71">
        <v>35567</v>
      </c>
      <c r="E35" s="71">
        <f t="shared" si="1"/>
        <v>1784865</v>
      </c>
      <c r="F35" s="71">
        <v>1784865</v>
      </c>
      <c r="G35" s="71">
        <f t="shared" si="2"/>
        <v>1784865</v>
      </c>
      <c r="H35" s="71">
        <f t="shared" si="5"/>
        <v>0</v>
      </c>
    </row>
    <row r="36" spans="1:8" x14ac:dyDescent="0.2">
      <c r="A36" s="72"/>
      <c r="B36" s="74" t="s">
        <v>325</v>
      </c>
      <c r="C36" s="100">
        <v>97300</v>
      </c>
      <c r="D36" s="71">
        <v>176703</v>
      </c>
      <c r="E36" s="71">
        <f t="shared" si="1"/>
        <v>274003</v>
      </c>
      <c r="F36" s="71">
        <v>274003</v>
      </c>
      <c r="G36" s="71">
        <f t="shared" si="2"/>
        <v>274003</v>
      </c>
      <c r="H36" s="71">
        <f t="shared" si="5"/>
        <v>0</v>
      </c>
    </row>
    <row r="37" spans="1:8" ht="22.5" customHeight="1" x14ac:dyDescent="0.2">
      <c r="A37" s="187" t="s">
        <v>326</v>
      </c>
      <c r="B37" s="188"/>
      <c r="C37" s="99">
        <f>SUM(C38:C46)</f>
        <v>1350000</v>
      </c>
      <c r="D37" s="99">
        <f>SUM(D38:D46)</f>
        <v>-395590</v>
      </c>
      <c r="E37" s="99">
        <f>SUM(E38:E46)</f>
        <v>954410</v>
      </c>
      <c r="F37" s="99">
        <f>SUM(F38:F46)</f>
        <v>903638</v>
      </c>
      <c r="G37" s="99">
        <f>SUM(G38:G46)</f>
        <v>903638</v>
      </c>
      <c r="H37" s="86">
        <f t="shared" si="5"/>
        <v>50772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-395590</v>
      </c>
      <c r="E41" s="71">
        <f t="shared" si="1"/>
        <v>954410</v>
      </c>
      <c r="F41" s="71">
        <v>903638</v>
      </c>
      <c r="G41" s="71">
        <f t="shared" si="2"/>
        <v>903638</v>
      </c>
      <c r="H41" s="71">
        <f t="shared" si="6"/>
        <v>50772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470000</v>
      </c>
      <c r="D47" s="99">
        <f t="shared" si="7"/>
        <v>0</v>
      </c>
      <c r="E47" s="99">
        <f t="shared" si="7"/>
        <v>470000</v>
      </c>
      <c r="F47" s="99">
        <f t="shared" si="7"/>
        <v>469849</v>
      </c>
      <c r="G47" s="99">
        <f t="shared" si="7"/>
        <v>469849</v>
      </c>
      <c r="H47" s="99">
        <f t="shared" si="7"/>
        <v>151</v>
      </c>
    </row>
    <row r="48" spans="1:8" x14ac:dyDescent="0.2">
      <c r="A48" s="72"/>
      <c r="B48" s="74" t="s">
        <v>337</v>
      </c>
      <c r="C48" s="100">
        <v>70000</v>
      </c>
      <c r="D48" s="71">
        <v>22600</v>
      </c>
      <c r="E48" s="71">
        <f t="shared" si="1"/>
        <v>92600</v>
      </c>
      <c r="F48" s="71">
        <v>92449</v>
      </c>
      <c r="G48" s="71">
        <f>F48</f>
        <v>92449</v>
      </c>
      <c r="H48" s="71">
        <f t="shared" ref="H48:H56" si="8">E48-F48</f>
        <v>151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400000</v>
      </c>
      <c r="D51" s="71">
        <v>-22600</v>
      </c>
      <c r="E51" s="71">
        <f t="shared" si="1"/>
        <v>377400</v>
      </c>
      <c r="F51" s="71">
        <v>377400</v>
      </c>
      <c r="G51" s="71">
        <f t="shared" si="2"/>
        <v>377400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89" t="s">
        <v>346</v>
      </c>
      <c r="B57" s="190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9" t="s">
        <v>359</v>
      </c>
      <c r="B70" s="190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9" t="s">
        <v>363</v>
      </c>
      <c r="B74" s="190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6"/>
      <c r="B82" s="197"/>
      <c r="C82" s="101"/>
      <c r="D82" s="91"/>
      <c r="E82" s="91"/>
      <c r="F82" s="91"/>
      <c r="G82" s="91"/>
      <c r="H82" s="91"/>
    </row>
    <row r="83" spans="1:8" ht="106.1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1"/>
      <c r="B84" s="192"/>
      <c r="C84" s="103"/>
      <c r="D84" s="103"/>
      <c r="E84" s="103"/>
      <c r="F84" s="103"/>
      <c r="G84" s="103"/>
      <c r="H84" s="103"/>
    </row>
    <row r="85" spans="1:8" x14ac:dyDescent="0.2">
      <c r="A85" s="174" t="s">
        <v>371</v>
      </c>
      <c r="B85" s="185"/>
      <c r="C85" s="104">
        <f t="shared" ref="C85:H85" si="19">C86+C94+C104+C114+C124+C134+C138+C147+C151</f>
        <v>0</v>
      </c>
      <c r="D85" s="104">
        <f t="shared" si="19"/>
        <v>470000</v>
      </c>
      <c r="E85" s="104">
        <f t="shared" si="19"/>
        <v>470000</v>
      </c>
      <c r="F85" s="104">
        <f t="shared" si="19"/>
        <v>470000</v>
      </c>
      <c r="G85" s="104">
        <f t="shared" si="19"/>
        <v>470000</v>
      </c>
      <c r="H85" s="104">
        <f t="shared" si="19"/>
        <v>0</v>
      </c>
    </row>
    <row r="86" spans="1:8" x14ac:dyDescent="0.2">
      <c r="A86" s="189" t="s">
        <v>298</v>
      </c>
      <c r="B86" s="190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9" t="s">
        <v>306</v>
      </c>
      <c r="B94" s="190"/>
      <c r="C94" s="99">
        <f t="shared" ref="C94:H94" si="24">SUM(C95:C103)</f>
        <v>0</v>
      </c>
      <c r="D94" s="99">
        <f t="shared" si="24"/>
        <v>6860</v>
      </c>
      <c r="E94" s="99">
        <f t="shared" si="24"/>
        <v>6860</v>
      </c>
      <c r="F94" s="99">
        <f t="shared" si="24"/>
        <v>6860</v>
      </c>
      <c r="G94" s="99">
        <f t="shared" si="24"/>
        <v>6860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4768</v>
      </c>
      <c r="E95" s="71">
        <f t="shared" si="21"/>
        <v>4768</v>
      </c>
      <c r="F95" s="71">
        <v>4768</v>
      </c>
      <c r="G95" s="71">
        <f t="shared" si="22"/>
        <v>4768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2092</v>
      </c>
      <c r="E103" s="71">
        <f t="shared" si="21"/>
        <v>2092</v>
      </c>
      <c r="F103" s="71">
        <v>2092</v>
      </c>
      <c r="G103" s="71">
        <f t="shared" si="22"/>
        <v>2092</v>
      </c>
      <c r="H103" s="71">
        <f t="shared" si="25"/>
        <v>0</v>
      </c>
    </row>
    <row r="104" spans="1:8" x14ac:dyDescent="0.2">
      <c r="A104" s="189" t="s">
        <v>316</v>
      </c>
      <c r="B104" s="190"/>
      <c r="C104" s="99">
        <f t="shared" ref="C104:H104" si="26">SUM(C105:C113)</f>
        <v>0</v>
      </c>
      <c r="D104" s="99">
        <f t="shared" si="26"/>
        <v>470</v>
      </c>
      <c r="E104" s="99">
        <f t="shared" si="26"/>
        <v>470</v>
      </c>
      <c r="F104" s="99">
        <f t="shared" si="26"/>
        <v>470</v>
      </c>
      <c r="G104" s="99">
        <f t="shared" si="26"/>
        <v>470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470</v>
      </c>
      <c r="E113" s="71">
        <f t="shared" si="21"/>
        <v>470</v>
      </c>
      <c r="F113" s="71">
        <v>470</v>
      </c>
      <c r="G113" s="71">
        <f t="shared" si="22"/>
        <v>470</v>
      </c>
      <c r="H113" s="71">
        <f t="shared" si="27"/>
        <v>0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83940</v>
      </c>
      <c r="E114" s="99">
        <f t="shared" si="28"/>
        <v>83940</v>
      </c>
      <c r="F114" s="99">
        <f t="shared" si="28"/>
        <v>83940</v>
      </c>
      <c r="G114" s="99">
        <f t="shared" si="28"/>
        <v>83940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83940</v>
      </c>
      <c r="E118" s="71">
        <f t="shared" si="21"/>
        <v>83940</v>
      </c>
      <c r="F118" s="71">
        <v>83940</v>
      </c>
      <c r="G118" s="71">
        <f t="shared" si="22"/>
        <v>83940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378730</v>
      </c>
      <c r="E124" s="99">
        <f t="shared" si="31"/>
        <v>378730</v>
      </c>
      <c r="F124" s="99">
        <f t="shared" si="31"/>
        <v>378730</v>
      </c>
      <c r="G124" s="99">
        <f t="shared" si="31"/>
        <v>378730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327860</v>
      </c>
      <c r="E125" s="71">
        <f t="shared" si="21"/>
        <v>327860</v>
      </c>
      <c r="F125" s="71">
        <v>327860</v>
      </c>
      <c r="G125" s="71">
        <f t="shared" si="22"/>
        <v>327860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50870</v>
      </c>
      <c r="E126" s="71">
        <f t="shared" si="21"/>
        <v>50870</v>
      </c>
      <c r="F126" s="71">
        <v>50870</v>
      </c>
      <c r="G126" s="71">
        <f t="shared" si="22"/>
        <v>50870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9" t="s">
        <v>346</v>
      </c>
      <c r="B134" s="190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9" t="s">
        <v>359</v>
      </c>
      <c r="B147" s="190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9" t="s">
        <v>363</v>
      </c>
      <c r="B151" s="190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4" t="s">
        <v>372</v>
      </c>
      <c r="B160" s="185"/>
      <c r="C160" s="99">
        <f t="shared" ref="C160:H160" si="44">C8+C85</f>
        <v>8285000</v>
      </c>
      <c r="D160" s="99">
        <f t="shared" si="44"/>
        <v>1170762</v>
      </c>
      <c r="E160" s="99">
        <f t="shared" si="44"/>
        <v>9455762</v>
      </c>
      <c r="F160" s="99">
        <f t="shared" si="44"/>
        <v>9400057</v>
      </c>
      <c r="G160" s="99">
        <f t="shared" si="44"/>
        <v>9400057</v>
      </c>
      <c r="H160" s="99">
        <f t="shared" si="44"/>
        <v>55705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70" spans="1:8" x14ac:dyDescent="0.2">
      <c r="A170" s="114" t="str">
        <f>'formato 1'!A92:C92</f>
        <v>ANABELLE GUTIÉRREZ SÁNCHEZ</v>
      </c>
      <c r="B170" s="114"/>
      <c r="C170" s="114" t="str">
        <f>'formato 1'!D92</f>
        <v>RODOLFO SANCHEZ CANTOR</v>
      </c>
      <c r="D170" s="114"/>
      <c r="E170" s="114"/>
      <c r="F170" s="114"/>
      <c r="G170" s="114"/>
      <c r="H170" s="114"/>
    </row>
    <row r="171" spans="1:8" x14ac:dyDescent="0.2">
      <c r="A171" s="114" t="str">
        <f>'formato 1'!A93:C93</f>
        <v>DIRECTORA GENERAL</v>
      </c>
      <c r="B171" s="114"/>
      <c r="C171" s="114" t="str">
        <f>'formato 1'!D93</f>
        <v>JEFE DEL DEPARTAMENTO DE ADMINISTRACION Y FINANZAS</v>
      </c>
      <c r="D171" s="114"/>
      <c r="E171" s="114"/>
      <c r="F171" s="114"/>
      <c r="G171" s="114"/>
      <c r="H171" s="114"/>
    </row>
  </sheetData>
  <mergeCells count="35">
    <mergeCell ref="A170:B170"/>
    <mergeCell ref="A171:B171"/>
    <mergeCell ref="C170:H170"/>
    <mergeCell ref="C171:H171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20" zoomScaleNormal="120" workbookViewId="0">
      <selection activeCell="A5" sqref="A5:G5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4" t="str">
        <f>'formato 1'!A1:G1</f>
        <v>INSTITUTO TLAXCALTECA DE LA JUVENTUD</v>
      </c>
      <c r="B1" s="200"/>
      <c r="C1" s="200"/>
      <c r="D1" s="200"/>
      <c r="E1" s="200"/>
      <c r="F1" s="200"/>
      <c r="G1" s="135"/>
    </row>
    <row r="2" spans="1:7" ht="15" customHeight="1" x14ac:dyDescent="0.2">
      <c r="A2" s="118" t="s">
        <v>291</v>
      </c>
      <c r="B2" s="119"/>
      <c r="C2" s="119"/>
      <c r="D2" s="119"/>
      <c r="E2" s="119"/>
      <c r="F2" s="119"/>
      <c r="G2" s="120"/>
    </row>
    <row r="3" spans="1:7" ht="15" customHeight="1" x14ac:dyDescent="0.2">
      <c r="A3" s="118" t="s">
        <v>426</v>
      </c>
      <c r="B3" s="119"/>
      <c r="C3" s="119"/>
      <c r="D3" s="119"/>
      <c r="E3" s="119"/>
      <c r="F3" s="119"/>
      <c r="G3" s="120"/>
    </row>
    <row r="4" spans="1:7" ht="15" customHeight="1" x14ac:dyDescent="0.2">
      <c r="A4" s="118" t="s">
        <v>449</v>
      </c>
      <c r="B4" s="119"/>
      <c r="C4" s="119"/>
      <c r="D4" s="119"/>
      <c r="E4" s="119"/>
      <c r="F4" s="119"/>
      <c r="G4" s="120"/>
    </row>
    <row r="5" spans="1:7" ht="12" thickBot="1" x14ac:dyDescent="0.25">
      <c r="A5" s="121" t="s">
        <v>1</v>
      </c>
      <c r="B5" s="122"/>
      <c r="C5" s="122"/>
      <c r="D5" s="122"/>
      <c r="E5" s="122"/>
      <c r="F5" s="122"/>
      <c r="G5" s="123"/>
    </row>
    <row r="6" spans="1:7" ht="12" thickBot="1" x14ac:dyDescent="0.25">
      <c r="A6" s="136" t="s">
        <v>2</v>
      </c>
      <c r="B6" s="131" t="s">
        <v>293</v>
      </c>
      <c r="C6" s="132"/>
      <c r="D6" s="132"/>
      <c r="E6" s="132"/>
      <c r="F6" s="133"/>
      <c r="G6" s="136" t="s">
        <v>294</v>
      </c>
    </row>
    <row r="7" spans="1:7" ht="45.75" thickBot="1" x14ac:dyDescent="0.25">
      <c r="A7" s="137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7"/>
    </row>
    <row r="8" spans="1:7" ht="16.5" customHeight="1" x14ac:dyDescent="0.2">
      <c r="A8" s="8" t="s">
        <v>427</v>
      </c>
      <c r="B8" s="198">
        <f>SUM(B10:B17)</f>
        <v>8285000</v>
      </c>
      <c r="C8" s="198">
        <f>SUM(C10:C17)</f>
        <v>700762</v>
      </c>
      <c r="D8" s="198">
        <f>SUM(D10:D17)</f>
        <v>8985762</v>
      </c>
      <c r="E8" s="198">
        <f>SUM(E10:E17)</f>
        <v>8930057</v>
      </c>
      <c r="F8" s="198">
        <f>SUM(F10:F17)</f>
        <v>8930057</v>
      </c>
      <c r="G8" s="198">
        <f>D8-E8</f>
        <v>55705</v>
      </c>
    </row>
    <row r="9" spans="1:7" ht="16.5" customHeight="1" x14ac:dyDescent="0.2">
      <c r="A9" s="8" t="s">
        <v>428</v>
      </c>
      <c r="B9" s="199"/>
      <c r="C9" s="199"/>
      <c r="D9" s="199"/>
      <c r="E9" s="199"/>
      <c r="F9" s="199"/>
      <c r="G9" s="199"/>
    </row>
    <row r="10" spans="1:7" x14ac:dyDescent="0.2">
      <c r="A10" s="15" t="s">
        <v>439</v>
      </c>
      <c r="B10" s="12">
        <f>'formato 6a'!C8</f>
        <v>8285000</v>
      </c>
      <c r="C10" s="12">
        <f>'formato 6a'!D8</f>
        <v>700762</v>
      </c>
      <c r="D10" s="12">
        <f>SUM(B10:C10)</f>
        <v>8985762</v>
      </c>
      <c r="E10" s="12">
        <f>'formato 6a'!F8</f>
        <v>8930057</v>
      </c>
      <c r="F10" s="12">
        <f>'formato 6a'!G8</f>
        <v>8930057</v>
      </c>
      <c r="G10" s="12">
        <f>D10-E10</f>
        <v>55705</v>
      </c>
    </row>
    <row r="11" spans="1:7" ht="22.5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199">
        <f t="shared" ref="B19:G19" si="0">SUM(B21:B28)</f>
        <v>0</v>
      </c>
      <c r="C19" s="199">
        <f t="shared" si="0"/>
        <v>470000</v>
      </c>
      <c r="D19" s="199">
        <f t="shared" si="0"/>
        <v>470000</v>
      </c>
      <c r="E19" s="199">
        <f t="shared" si="0"/>
        <v>470000</v>
      </c>
      <c r="F19" s="199">
        <f t="shared" si="0"/>
        <v>470000</v>
      </c>
      <c r="G19" s="199">
        <f t="shared" si="0"/>
        <v>0</v>
      </c>
    </row>
    <row r="20" spans="1:7" x14ac:dyDescent="0.2">
      <c r="A20" s="39" t="s">
        <v>437</v>
      </c>
      <c r="B20" s="199"/>
      <c r="C20" s="199"/>
      <c r="D20" s="199"/>
      <c r="E20" s="199"/>
      <c r="F20" s="199"/>
      <c r="G20" s="199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470000</v>
      </c>
      <c r="D21" s="12">
        <f>SUM(B21:C21)</f>
        <v>470000</v>
      </c>
      <c r="E21" s="12">
        <f>'formato 6a'!F85</f>
        <v>470000</v>
      </c>
      <c r="F21" s="12">
        <f>'formato 6a'!G85</f>
        <v>470000</v>
      </c>
      <c r="G21" s="12">
        <f>D21-E21</f>
        <v>0</v>
      </c>
    </row>
    <row r="22" spans="1:7" ht="22.5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1170762</v>
      </c>
      <c r="D30" s="12">
        <f t="shared" si="1"/>
        <v>9455762</v>
      </c>
      <c r="E30" s="12">
        <f t="shared" si="1"/>
        <v>9400057</v>
      </c>
      <c r="F30" s="12">
        <f t="shared" si="1"/>
        <v>9400057</v>
      </c>
      <c r="G30" s="12">
        <f t="shared" si="1"/>
        <v>55705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8" spans="1:7" x14ac:dyDescent="0.2">
      <c r="A48" s="114" t="str">
        <f>'formato 1'!A92:C92</f>
        <v>ANABELLE GUTIÉRREZ SÁNCHEZ</v>
      </c>
      <c r="B48" s="114"/>
      <c r="C48" s="114"/>
      <c r="D48" s="114" t="str">
        <f>'formato 1'!D92:G92</f>
        <v>RODOLFO SANCHEZ CANTOR</v>
      </c>
      <c r="E48" s="114"/>
      <c r="F48" s="114"/>
      <c r="G48" s="114"/>
    </row>
    <row r="49" spans="1:7" x14ac:dyDescent="0.2">
      <c r="A49" s="114" t="str">
        <f>'formato 1'!A93:C93</f>
        <v>DIRECTORA GENERAL</v>
      </c>
      <c r="B49" s="114"/>
      <c r="C49" s="114"/>
      <c r="D49" s="114" t="str">
        <f>'formato 1'!D93:G93</f>
        <v>JEFE DEL DEPARTAMENTO DE ADMINISTRACION Y FINANZAS</v>
      </c>
      <c r="E49" s="114"/>
      <c r="F49" s="114"/>
      <c r="G49" s="114"/>
    </row>
  </sheetData>
  <mergeCells count="24">
    <mergeCell ref="A48:C48"/>
    <mergeCell ref="A49:C49"/>
    <mergeCell ref="D48:G48"/>
    <mergeCell ref="D49:G49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F103" sqref="F103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3"/>
    </row>
    <row r="2" spans="1:8" x14ac:dyDescent="0.2">
      <c r="A2" s="153" t="s">
        <v>291</v>
      </c>
      <c r="B2" s="154"/>
      <c r="C2" s="154"/>
      <c r="D2" s="154"/>
      <c r="E2" s="154"/>
      <c r="F2" s="154"/>
      <c r="G2" s="154"/>
      <c r="H2" s="194"/>
    </row>
    <row r="3" spans="1:8" x14ac:dyDescent="0.2">
      <c r="A3" s="153" t="s">
        <v>373</v>
      </c>
      <c r="B3" s="154"/>
      <c r="C3" s="154"/>
      <c r="D3" s="154"/>
      <c r="E3" s="154"/>
      <c r="F3" s="154"/>
      <c r="G3" s="154"/>
      <c r="H3" s="194"/>
    </row>
    <row r="4" spans="1:8" x14ac:dyDescent="0.2">
      <c r="A4" s="153" t="s">
        <v>449</v>
      </c>
      <c r="B4" s="154"/>
      <c r="C4" s="154"/>
      <c r="D4" s="154"/>
      <c r="E4" s="154"/>
      <c r="F4" s="154"/>
      <c r="G4" s="154"/>
      <c r="H4" s="194"/>
    </row>
    <row r="5" spans="1:8" ht="12" thickBot="1" x14ac:dyDescent="0.25">
      <c r="A5" s="156" t="s">
        <v>1</v>
      </c>
      <c r="B5" s="157"/>
      <c r="C5" s="157"/>
      <c r="D5" s="157"/>
      <c r="E5" s="157"/>
      <c r="F5" s="157"/>
      <c r="G5" s="157"/>
      <c r="H5" s="195"/>
    </row>
    <row r="6" spans="1:8" ht="12" thickBot="1" x14ac:dyDescent="0.25">
      <c r="A6" s="115" t="s">
        <v>2</v>
      </c>
      <c r="B6" s="117"/>
      <c r="C6" s="131" t="s">
        <v>293</v>
      </c>
      <c r="D6" s="132"/>
      <c r="E6" s="132"/>
      <c r="F6" s="132"/>
      <c r="G6" s="133"/>
      <c r="H6" s="136" t="s">
        <v>294</v>
      </c>
    </row>
    <row r="7" spans="1:8" ht="45.75" thickBot="1" x14ac:dyDescent="0.25">
      <c r="A7" s="156"/>
      <c r="B7" s="158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7"/>
    </row>
    <row r="8" spans="1:8" x14ac:dyDescent="0.2">
      <c r="A8" s="126"/>
      <c r="B8" s="202"/>
      <c r="C8" s="25"/>
      <c r="D8" s="25"/>
      <c r="E8" s="25"/>
      <c r="F8" s="25"/>
      <c r="G8" s="25"/>
      <c r="H8" s="25"/>
    </row>
    <row r="9" spans="1:8" x14ac:dyDescent="0.2">
      <c r="A9" s="169" t="s">
        <v>374</v>
      </c>
      <c r="B9" s="171"/>
      <c r="C9" s="9">
        <f t="shared" ref="C9:H9" si="0">C10+C20+C29+C40</f>
        <v>8285000</v>
      </c>
      <c r="D9" s="9">
        <f t="shared" si="0"/>
        <v>700762</v>
      </c>
      <c r="E9" s="9">
        <f t="shared" si="0"/>
        <v>8985762</v>
      </c>
      <c r="F9" s="9">
        <f t="shared" si="0"/>
        <v>8930057</v>
      </c>
      <c r="G9" s="9">
        <f t="shared" si="0"/>
        <v>8930057</v>
      </c>
      <c r="H9" s="9">
        <f t="shared" si="0"/>
        <v>55705</v>
      </c>
    </row>
    <row r="10" spans="1:8" x14ac:dyDescent="0.2">
      <c r="A10" s="174" t="s">
        <v>375</v>
      </c>
      <c r="B10" s="185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4" t="s">
        <v>384</v>
      </c>
      <c r="B20" s="185"/>
      <c r="C20" s="86">
        <f t="shared" ref="C20:H20" si="5">SUM(C21:C27)</f>
        <v>8285000</v>
      </c>
      <c r="D20" s="86">
        <f t="shared" si="5"/>
        <v>700762</v>
      </c>
      <c r="E20" s="86">
        <f t="shared" si="5"/>
        <v>8985762</v>
      </c>
      <c r="F20" s="86">
        <f t="shared" si="5"/>
        <v>8930057</v>
      </c>
      <c r="G20" s="86">
        <f t="shared" si="5"/>
        <v>8930057</v>
      </c>
      <c r="H20" s="86">
        <f t="shared" si="5"/>
        <v>55705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700762</v>
      </c>
      <c r="E27" s="71">
        <f>SUM(C27:D27)</f>
        <v>8985762</v>
      </c>
      <c r="F27" s="71">
        <f>'formato 6b'!E10</f>
        <v>8930057</v>
      </c>
      <c r="G27" s="71">
        <f>'formato 6b'!F10</f>
        <v>8930057</v>
      </c>
      <c r="H27" s="71">
        <f>E27-F27</f>
        <v>55705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4" t="s">
        <v>392</v>
      </c>
      <c r="B29" s="185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4" t="s">
        <v>402</v>
      </c>
      <c r="B40" s="185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4" t="s">
        <v>407</v>
      </c>
      <c r="B46" s="185"/>
      <c r="C46" s="86">
        <f t="shared" ref="C46:H46" si="17">C47+C57+C66</f>
        <v>0</v>
      </c>
      <c r="D46" s="86">
        <f t="shared" si="17"/>
        <v>470000</v>
      </c>
      <c r="E46" s="86">
        <f t="shared" si="17"/>
        <v>470000</v>
      </c>
      <c r="F46" s="86">
        <f t="shared" si="17"/>
        <v>470000</v>
      </c>
      <c r="G46" s="86">
        <f t="shared" si="17"/>
        <v>470000</v>
      </c>
      <c r="H46" s="86">
        <f t="shared" si="17"/>
        <v>0</v>
      </c>
    </row>
    <row r="47" spans="1:8" x14ac:dyDescent="0.2">
      <c r="A47" s="174" t="s">
        <v>375</v>
      </c>
      <c r="B47" s="185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4" t="s">
        <v>384</v>
      </c>
      <c r="B57" s="185"/>
      <c r="C57" s="86">
        <f t="shared" ref="C57:H57" si="21">SUM(C58:C64)</f>
        <v>0</v>
      </c>
      <c r="D57" s="86">
        <f t="shared" si="21"/>
        <v>470000</v>
      </c>
      <c r="E57" s="86">
        <f t="shared" si="21"/>
        <v>470000</v>
      </c>
      <c r="F57" s="86">
        <f t="shared" si="21"/>
        <v>470000</v>
      </c>
      <c r="G57" s="86">
        <f t="shared" si="21"/>
        <v>470000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470000</v>
      </c>
      <c r="E64" s="71">
        <f t="shared" si="22"/>
        <v>470000</v>
      </c>
      <c r="F64" s="71">
        <f>'formato 6b'!E21</f>
        <v>470000</v>
      </c>
      <c r="G64" s="71">
        <f>'formato 6b'!F21</f>
        <v>470000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4" t="s">
        <v>392</v>
      </c>
      <c r="B66" s="185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4" t="s">
        <v>402</v>
      </c>
      <c r="B77" s="185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4" t="s">
        <v>372</v>
      </c>
      <c r="B83" s="185"/>
      <c r="C83" s="71">
        <f t="shared" ref="C83:H83" si="33">C9+C46</f>
        <v>8285000</v>
      </c>
      <c r="D83" s="71">
        <f t="shared" si="33"/>
        <v>1170762</v>
      </c>
      <c r="E83" s="71">
        <f t="shared" si="33"/>
        <v>9455762</v>
      </c>
      <c r="F83" s="71">
        <f t="shared" si="33"/>
        <v>9400057</v>
      </c>
      <c r="G83" s="71">
        <f t="shared" si="33"/>
        <v>9400057</v>
      </c>
      <c r="H83" s="71">
        <f t="shared" si="33"/>
        <v>55705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A93" s="114" t="str">
        <f>'formato 1'!A92:C92</f>
        <v>ANABELLE GUTIÉRREZ SÁNCHEZ</v>
      </c>
      <c r="B93" s="114"/>
      <c r="C93" s="114"/>
      <c r="D93" s="201" t="str">
        <f>'formato 1'!D92:G92</f>
        <v>RODOLFO SANCHEZ CANTOR</v>
      </c>
      <c r="E93" s="201"/>
      <c r="F93" s="201"/>
      <c r="G93" s="201"/>
      <c r="H93" s="201"/>
    </row>
    <row r="94" spans="1:8" x14ac:dyDescent="0.2">
      <c r="A94" s="114" t="str">
        <f>'formato 1'!A93:C93</f>
        <v>DIRECTORA GENERAL</v>
      </c>
      <c r="B94" s="114"/>
      <c r="C94" s="114"/>
      <c r="D94" s="201" t="str">
        <f>'formato 1'!D93:G93</f>
        <v>JEFE DEL DEPARTAMENTO DE ADMINISTRACION Y FINANZAS</v>
      </c>
      <c r="E94" s="201"/>
      <c r="F94" s="201"/>
      <c r="G94" s="201"/>
      <c r="H94" s="201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4">
    <mergeCell ref="A93:C93"/>
    <mergeCell ref="A94:C94"/>
    <mergeCell ref="D93:H93"/>
    <mergeCell ref="D94:H94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30" zoomScaleNormal="130" workbookViewId="0">
      <selection activeCell="G18" sqref="G18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93"/>
    </row>
    <row r="2" spans="1:7" x14ac:dyDescent="0.2">
      <c r="A2" s="153" t="s">
        <v>291</v>
      </c>
      <c r="B2" s="154"/>
      <c r="C2" s="154"/>
      <c r="D2" s="154"/>
      <c r="E2" s="154"/>
      <c r="F2" s="154"/>
      <c r="G2" s="194"/>
    </row>
    <row r="3" spans="1:7" x14ac:dyDescent="0.2">
      <c r="A3" s="153" t="s">
        <v>408</v>
      </c>
      <c r="B3" s="154"/>
      <c r="C3" s="154"/>
      <c r="D3" s="154"/>
      <c r="E3" s="154"/>
      <c r="F3" s="154"/>
      <c r="G3" s="194"/>
    </row>
    <row r="4" spans="1:7" x14ac:dyDescent="0.2">
      <c r="A4" s="153" t="s">
        <v>449</v>
      </c>
      <c r="B4" s="154"/>
      <c r="C4" s="154"/>
      <c r="D4" s="154"/>
      <c r="E4" s="154"/>
      <c r="F4" s="154"/>
      <c r="G4" s="194"/>
    </row>
    <row r="5" spans="1:7" ht="12" thickBot="1" x14ac:dyDescent="0.25">
      <c r="A5" s="156" t="s">
        <v>1</v>
      </c>
      <c r="B5" s="157"/>
      <c r="C5" s="157"/>
      <c r="D5" s="157"/>
      <c r="E5" s="157"/>
      <c r="F5" s="157"/>
      <c r="G5" s="195"/>
    </row>
    <row r="6" spans="1:7" ht="12" thickBot="1" x14ac:dyDescent="0.25">
      <c r="A6" s="149" t="s">
        <v>2</v>
      </c>
      <c r="B6" s="131" t="s">
        <v>293</v>
      </c>
      <c r="C6" s="132"/>
      <c r="D6" s="132"/>
      <c r="E6" s="132"/>
      <c r="F6" s="133"/>
      <c r="G6" s="136" t="s">
        <v>294</v>
      </c>
    </row>
    <row r="7" spans="1:7" ht="45.75" thickBot="1" x14ac:dyDescent="0.25">
      <c r="A7" s="150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7"/>
    </row>
    <row r="8" spans="1:7" ht="22.5" x14ac:dyDescent="0.2">
      <c r="A8" s="92" t="s">
        <v>410</v>
      </c>
      <c r="B8" s="93">
        <f t="shared" ref="B8:G8" si="0">B9+B10+B11+B14+B15+B18</f>
        <v>3191902</v>
      </c>
      <c r="C8" s="93">
        <f t="shared" si="0"/>
        <v>-176319</v>
      </c>
      <c r="D8" s="93">
        <f t="shared" si="0"/>
        <v>3015583</v>
      </c>
      <c r="E8" s="93">
        <f t="shared" si="0"/>
        <v>3015583</v>
      </c>
      <c r="F8" s="93">
        <f t="shared" si="0"/>
        <v>3015583</v>
      </c>
      <c r="G8" s="93">
        <f t="shared" si="0"/>
        <v>0</v>
      </c>
    </row>
    <row r="9" spans="1:7" ht="22.5" x14ac:dyDescent="0.2">
      <c r="A9" s="94" t="s">
        <v>411</v>
      </c>
      <c r="B9" s="95">
        <f>'formato 6a'!C9</f>
        <v>3191902</v>
      </c>
      <c r="C9" s="95">
        <f>'formato 6a'!D9</f>
        <v>-176319</v>
      </c>
      <c r="D9" s="95">
        <f>'formato 6a'!E9</f>
        <v>3015583</v>
      </c>
      <c r="E9" s="95">
        <f>'formato 6a'!F9</f>
        <v>3015583</v>
      </c>
      <c r="F9" s="95">
        <f>'formato 6a'!G9</f>
        <v>3015583</v>
      </c>
      <c r="G9" s="95">
        <f>'formato 6a'!H9</f>
        <v>0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3191902</v>
      </c>
      <c r="C31" s="93">
        <f t="shared" si="6"/>
        <v>-176319</v>
      </c>
      <c r="D31" s="93">
        <f t="shared" si="6"/>
        <v>3015583</v>
      </c>
      <c r="E31" s="93">
        <f t="shared" si="6"/>
        <v>3015583</v>
      </c>
      <c r="F31" s="93">
        <f t="shared" si="6"/>
        <v>3015583</v>
      </c>
      <c r="G31" s="93">
        <f t="shared" si="6"/>
        <v>0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4" spans="1:7" x14ac:dyDescent="0.2">
      <c r="A54" s="114" t="str">
        <f>'formato 1'!A92:C92</f>
        <v>ANABELLE GUTIÉRREZ SÁNCHEZ</v>
      </c>
      <c r="B54" s="114"/>
      <c r="C54" s="114"/>
      <c r="D54" s="114" t="str">
        <f>'formato 1'!D92:G92</f>
        <v>RODOLFO SANCHEZ CANTOR</v>
      </c>
      <c r="E54" s="114"/>
      <c r="F54" s="114"/>
      <c r="G54" s="114"/>
    </row>
    <row r="55" spans="1:7" x14ac:dyDescent="0.2">
      <c r="A55" s="114" t="str">
        <f>'formato 1'!A93:C93</f>
        <v>DIRECTORA GENERAL</v>
      </c>
      <c r="B55" s="114"/>
      <c r="C55" s="114"/>
      <c r="D55" s="114" t="str">
        <f>'formato 1'!D93:G93</f>
        <v>JEFE DEL DEPARTAMENTO DE ADMINISTRACION Y FINANZAS</v>
      </c>
      <c r="E55" s="114"/>
      <c r="F55" s="114"/>
      <c r="G55" s="114"/>
    </row>
  </sheetData>
  <mergeCells count="12">
    <mergeCell ref="A54:C54"/>
    <mergeCell ref="A55:C55"/>
    <mergeCell ref="D54:G54"/>
    <mergeCell ref="D55:G55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Edith</cp:lastModifiedBy>
  <cp:lastPrinted>2018-12-28T18:13:02Z</cp:lastPrinted>
  <dcterms:created xsi:type="dcterms:W3CDTF">2016-11-22T19:48:16Z</dcterms:created>
  <dcterms:modified xsi:type="dcterms:W3CDTF">2019-01-22T22:45:05Z</dcterms:modified>
</cp:coreProperties>
</file>