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IDET\"/>
    </mc:Choice>
  </mc:AlternateContent>
  <xr:revisionPtr revIDLastSave="0" documentId="10_ncr:8100000_{60A4F4B2-9947-4C20-82C7-6581A869CC12}" xr6:coauthVersionLast="32" xr6:coauthVersionMax="32" xr10:uidLastSave="{00000000-0000-0000-0000-000000000000}"/>
  <bookViews>
    <workbookView xWindow="120" yWindow="45" windowWidth="15600" windowHeight="1003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62913"/>
</workbook>
</file>

<file path=xl/calcChain.xml><?xml version="1.0" encoding="utf-8"?>
<calcChain xmlns="http://schemas.openxmlformats.org/spreadsheetml/2006/main">
  <c r="E21" i="9" l="1"/>
  <c r="C21" i="9"/>
  <c r="C20" i="9" s="1"/>
  <c r="E18" i="6"/>
  <c r="E19" i="6"/>
  <c r="D32" i="6"/>
  <c r="D28" i="6"/>
  <c r="D22" i="6"/>
  <c r="D18" i="6"/>
  <c r="D9" i="6"/>
  <c r="C9" i="9" s="1"/>
  <c r="D94" i="6"/>
  <c r="D86" i="6"/>
  <c r="D112" i="6"/>
  <c r="D107" i="6"/>
  <c r="D104" i="6" s="1"/>
  <c r="D101" i="6"/>
  <c r="F36" i="5"/>
  <c r="I36" i="5"/>
  <c r="D21" i="9" l="1"/>
  <c r="D20" i="9" s="1"/>
  <c r="F73" i="4"/>
  <c r="G73" i="4" s="1"/>
  <c r="F57" i="4"/>
  <c r="G57" i="4" s="1"/>
  <c r="F68" i="4"/>
  <c r="G16" i="4"/>
  <c r="G15" i="4"/>
  <c r="E17" i="2"/>
  <c r="D17" i="2"/>
  <c r="F9" i="6" l="1"/>
  <c r="E9" i="9" s="1"/>
  <c r="G10" i="6"/>
  <c r="G11" i="6"/>
  <c r="G12" i="6"/>
  <c r="G13" i="6"/>
  <c r="G14" i="6"/>
  <c r="G15" i="6"/>
  <c r="G16" i="6"/>
  <c r="G9" i="6" l="1"/>
  <c r="D147" i="6"/>
  <c r="H57" i="5"/>
  <c r="G13" i="5"/>
  <c r="D41" i="1"/>
  <c r="D9" i="1"/>
  <c r="E38" i="6" l="1"/>
  <c r="F57" i="5" l="1"/>
  <c r="G41" i="6" l="1"/>
  <c r="G36" i="6"/>
  <c r="G35" i="6"/>
  <c r="G34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C17" i="1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F27" i="6"/>
  <c r="E26" i="6"/>
  <c r="E25" i="6"/>
  <c r="E24" i="6"/>
  <c r="E23" i="6"/>
  <c r="E22" i="6"/>
  <c r="E21" i="6"/>
  <c r="E20" i="6"/>
  <c r="G19" i="5"/>
  <c r="G17" i="2" l="1"/>
  <c r="E16" i="6" l="1"/>
  <c r="H16" i="6" s="1"/>
  <c r="H17" i="5" l="1"/>
  <c r="J75" i="5" l="1"/>
  <c r="J74" i="5"/>
  <c r="J72" i="5"/>
  <c r="J71" i="5"/>
  <c r="J69" i="5"/>
  <c r="J67" i="5"/>
  <c r="J66" i="5"/>
  <c r="J65" i="5"/>
  <c r="J64" i="5"/>
  <c r="J63" i="5"/>
  <c r="J60" i="5"/>
  <c r="J59" i="5"/>
  <c r="J58" i="5"/>
  <c r="J22" i="5"/>
  <c r="J21" i="5"/>
  <c r="J20" i="5"/>
  <c r="J18" i="5"/>
  <c r="J16" i="5"/>
  <c r="J15" i="5"/>
  <c r="G27" i="6" l="1"/>
  <c r="G10" i="4"/>
  <c r="G61" i="5" l="1"/>
  <c r="G57" i="5" s="1"/>
  <c r="C9" i="1" l="1"/>
  <c r="J14" i="5" l="1"/>
  <c r="F9" i="4"/>
  <c r="D17" i="1"/>
  <c r="C21" i="7" l="1"/>
  <c r="D21" i="7" s="1"/>
  <c r="I61" i="5"/>
  <c r="G68" i="4"/>
  <c r="G11" i="4"/>
  <c r="J61" i="5" l="1"/>
  <c r="J57" i="5" s="1"/>
  <c r="I57" i="5"/>
  <c r="H60" i="8"/>
  <c r="H59" i="8"/>
  <c r="H58" i="8"/>
  <c r="D61" i="8"/>
  <c r="E61" i="8" s="1"/>
  <c r="E23" i="8"/>
  <c r="E22" i="8"/>
  <c r="E21" i="8"/>
  <c r="G26" i="8" l="1"/>
  <c r="E26" i="8"/>
  <c r="H62" i="8" l="1"/>
  <c r="G17" i="6" l="1"/>
  <c r="D19" i="7" l="1"/>
  <c r="B19" i="7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111" i="6"/>
  <c r="G101" i="6"/>
  <c r="G94" i="6" s="1"/>
  <c r="G118" i="6"/>
  <c r="G114" i="6" s="1"/>
  <c r="F9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D114" i="6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E15" i="6"/>
  <c r="H15" i="6" s="1"/>
  <c r="E14" i="6"/>
  <c r="H14" i="6" s="1"/>
  <c r="E13" i="6"/>
  <c r="H13" i="6" s="1"/>
  <c r="E12" i="6"/>
  <c r="H12" i="6" s="1"/>
  <c r="E11" i="6"/>
  <c r="H11" i="6" s="1"/>
  <c r="E10" i="6"/>
  <c r="C84" i="6" l="1"/>
  <c r="E104" i="6"/>
  <c r="H114" i="6"/>
  <c r="E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G124" i="6" l="1"/>
  <c r="G110" i="6"/>
  <c r="F104" i="6"/>
  <c r="G104" i="6" s="1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E57" i="8"/>
  <c r="D57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E47" i="6"/>
  <c r="D47" i="6"/>
  <c r="H29" i="8" l="1"/>
  <c r="C46" i="8"/>
  <c r="E46" i="8"/>
  <c r="H10" i="8"/>
  <c r="H47" i="6"/>
  <c r="D46" i="8"/>
  <c r="H124" i="6"/>
  <c r="H46" i="6" l="1"/>
  <c r="H45" i="6"/>
  <c r="H44" i="6"/>
  <c r="H43" i="6"/>
  <c r="H42" i="6"/>
  <c r="H41" i="6"/>
  <c r="H40" i="6"/>
  <c r="H39" i="6"/>
  <c r="H38" i="6"/>
  <c r="G37" i="6"/>
  <c r="G8" i="6" s="1"/>
  <c r="F37" i="6"/>
  <c r="E37" i="6"/>
  <c r="D37" i="6"/>
  <c r="H36" i="6"/>
  <c r="H35" i="6"/>
  <c r="H34" i="6"/>
  <c r="H33" i="6"/>
  <c r="H32" i="6"/>
  <c r="H31" i="6"/>
  <c r="H30" i="6"/>
  <c r="H29" i="6"/>
  <c r="H28" i="6"/>
  <c r="E27" i="6"/>
  <c r="D27" i="6"/>
  <c r="H26" i="6"/>
  <c r="H25" i="6"/>
  <c r="H24" i="6"/>
  <c r="H23" i="6"/>
  <c r="H22" i="6"/>
  <c r="H21" i="6"/>
  <c r="H20" i="6"/>
  <c r="H19" i="6"/>
  <c r="H18" i="6"/>
  <c r="F17" i="6"/>
  <c r="F8" i="6" s="1"/>
  <c r="E17" i="6"/>
  <c r="D17" i="6"/>
  <c r="H10" i="6"/>
  <c r="F9" i="9"/>
  <c r="E9" i="6"/>
  <c r="C74" i="6"/>
  <c r="C70" i="6"/>
  <c r="C61" i="6"/>
  <c r="C57" i="6"/>
  <c r="C47" i="6"/>
  <c r="C37" i="6"/>
  <c r="C27" i="6"/>
  <c r="C17" i="6"/>
  <c r="C9" i="6"/>
  <c r="B8" i="9" s="1"/>
  <c r="B31" i="9" s="1"/>
  <c r="E57" i="5"/>
  <c r="I70" i="5"/>
  <c r="H70" i="5"/>
  <c r="G70" i="5"/>
  <c r="F70" i="5"/>
  <c r="E70" i="5"/>
  <c r="I62" i="5"/>
  <c r="H62" i="5"/>
  <c r="G62" i="5"/>
  <c r="F62" i="5"/>
  <c r="E62" i="5"/>
  <c r="I48" i="5"/>
  <c r="I68" i="5" s="1"/>
  <c r="H48" i="5"/>
  <c r="G48" i="5"/>
  <c r="F48" i="5"/>
  <c r="E48" i="5"/>
  <c r="E10" i="7" l="1"/>
  <c r="F25" i="8"/>
  <c r="G25" i="8"/>
  <c r="F10" i="7"/>
  <c r="H68" i="5"/>
  <c r="J70" i="5"/>
  <c r="J62" i="5"/>
  <c r="D9" i="9"/>
  <c r="G9" i="9" s="1"/>
  <c r="C8" i="9"/>
  <c r="E8" i="9"/>
  <c r="G68" i="5"/>
  <c r="C8" i="6"/>
  <c r="C160" i="6" s="1"/>
  <c r="B10" i="7" s="1"/>
  <c r="B8" i="7" s="1"/>
  <c r="B30" i="7" s="1"/>
  <c r="C25" i="8" s="1"/>
  <c r="C20" i="8" s="1"/>
  <c r="C9" i="8" s="1"/>
  <c r="C83" i="8" s="1"/>
  <c r="F68" i="5"/>
  <c r="D8" i="6"/>
  <c r="D25" i="8" s="1"/>
  <c r="H27" i="6"/>
  <c r="E8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J36" i="5"/>
  <c r="J28" i="5"/>
  <c r="J27" i="5"/>
  <c r="J26" i="5"/>
  <c r="J25" i="5"/>
  <c r="J24" i="5"/>
  <c r="J23" i="5"/>
  <c r="J12" i="5"/>
  <c r="J11" i="5"/>
  <c r="J10" i="5"/>
  <c r="G41" i="5"/>
  <c r="G40" i="5"/>
  <c r="G36" i="5"/>
  <c r="G35" i="5"/>
  <c r="H35" i="5" s="1"/>
  <c r="G34" i="5"/>
  <c r="H34" i="5" s="1"/>
  <c r="G33" i="5"/>
  <c r="H33" i="5" s="1"/>
  <c r="G32" i="5"/>
  <c r="G31" i="5"/>
  <c r="H31" i="5" s="1"/>
  <c r="G29" i="5"/>
  <c r="G28" i="5"/>
  <c r="G27" i="5"/>
  <c r="G26" i="5"/>
  <c r="G25" i="5"/>
  <c r="G24" i="5"/>
  <c r="G23" i="5"/>
  <c r="G22" i="5"/>
  <c r="G21" i="5"/>
  <c r="G20" i="5"/>
  <c r="G16" i="5"/>
  <c r="G15" i="5"/>
  <c r="J13" i="5"/>
  <c r="G12" i="5"/>
  <c r="G11" i="5"/>
  <c r="G10" i="5"/>
  <c r="F39" i="5"/>
  <c r="E39" i="5"/>
  <c r="F30" i="5"/>
  <c r="F17" i="5"/>
  <c r="F43" i="5" s="1"/>
  <c r="E30" i="5"/>
  <c r="E17" i="5"/>
  <c r="G69" i="4"/>
  <c r="F69" i="4"/>
  <c r="E69" i="4"/>
  <c r="E77" i="4" s="1"/>
  <c r="E78" i="4" s="1"/>
  <c r="G59" i="4"/>
  <c r="F59" i="4"/>
  <c r="E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J68" i="5" l="1"/>
  <c r="F73" i="5"/>
  <c r="H8" i="6"/>
  <c r="C10" i="7"/>
  <c r="D10" i="7" s="1"/>
  <c r="G30" i="5"/>
  <c r="D8" i="9"/>
  <c r="G8" i="9"/>
  <c r="G37" i="5"/>
  <c r="H38" i="5"/>
  <c r="I38" i="5" s="1"/>
  <c r="J38" i="5" s="1"/>
  <c r="I19" i="5"/>
  <c r="F46" i="4"/>
  <c r="G46" i="4"/>
  <c r="E61" i="4"/>
  <c r="E62" i="4" s="1"/>
  <c r="F8" i="9"/>
  <c r="G77" i="4"/>
  <c r="G78" i="4" s="1"/>
  <c r="F77" i="4"/>
  <c r="F78" i="4" s="1"/>
  <c r="F61" i="4"/>
  <c r="F62" i="4" s="1"/>
  <c r="E43" i="5"/>
  <c r="E73" i="5" s="1"/>
  <c r="J78" i="5"/>
  <c r="G17" i="5"/>
  <c r="G43" i="5" s="1"/>
  <c r="G39" i="5"/>
  <c r="H39" i="5" s="1"/>
  <c r="E46" i="4"/>
  <c r="G61" i="4"/>
  <c r="G62" i="4" s="1"/>
  <c r="H30" i="5"/>
  <c r="H32" i="5"/>
  <c r="I32" i="5" s="1"/>
  <c r="I34" i="5"/>
  <c r="J34" i="5" s="1"/>
  <c r="I31" i="5"/>
  <c r="J31" i="5" s="1"/>
  <c r="I33" i="5"/>
  <c r="J33" i="5" s="1"/>
  <c r="I35" i="5"/>
  <c r="J35" i="5" s="1"/>
  <c r="G18" i="4"/>
  <c r="F18" i="4"/>
  <c r="E18" i="4"/>
  <c r="G14" i="4"/>
  <c r="F14" i="4"/>
  <c r="E14" i="4"/>
  <c r="G9" i="4"/>
  <c r="E9" i="4"/>
  <c r="I30" i="5" l="1"/>
  <c r="J30" i="5" s="1"/>
  <c r="J19" i="5"/>
  <c r="I17" i="5"/>
  <c r="G73" i="5"/>
  <c r="H37" i="5"/>
  <c r="H43" i="5" s="1"/>
  <c r="G22" i="4"/>
  <c r="G23" i="4" s="1"/>
  <c r="G24" i="4" s="1"/>
  <c r="G33" i="4" s="1"/>
  <c r="I39" i="5"/>
  <c r="J39" i="5" s="1"/>
  <c r="F22" i="4"/>
  <c r="F23" i="4" s="1"/>
  <c r="F24" i="4" s="1"/>
  <c r="F33" i="4" s="1"/>
  <c r="E22" i="4"/>
  <c r="E23" i="4" s="1"/>
  <c r="E24" i="4" s="1"/>
  <c r="E33" i="4" s="1"/>
  <c r="J32" i="5"/>
  <c r="J17" i="5" l="1"/>
  <c r="H73" i="5"/>
  <c r="I37" i="5"/>
  <c r="I43" i="5" s="1"/>
  <c r="E24" i="8"/>
  <c r="C8" i="7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F13" i="2"/>
  <c r="E13" i="2"/>
  <c r="D13" i="2"/>
  <c r="I9" i="2"/>
  <c r="H9" i="2"/>
  <c r="G9" i="2"/>
  <c r="F9" i="2"/>
  <c r="E9" i="2"/>
  <c r="D9" i="2"/>
  <c r="G8" i="2"/>
  <c r="G19" i="2" s="1"/>
  <c r="C13" i="2"/>
  <c r="C9" i="2"/>
  <c r="H74" i="1"/>
  <c r="G74" i="1"/>
  <c r="H67" i="1"/>
  <c r="G67" i="1"/>
  <c r="H62" i="1"/>
  <c r="G62" i="1"/>
  <c r="H56" i="1"/>
  <c r="G56" i="1"/>
  <c r="H42" i="1"/>
  <c r="H38" i="1"/>
  <c r="G38" i="1"/>
  <c r="H31" i="1"/>
  <c r="G31" i="1"/>
  <c r="H27" i="1"/>
  <c r="G27" i="1"/>
  <c r="H23" i="1"/>
  <c r="G23" i="1"/>
  <c r="H19" i="1"/>
  <c r="G19" i="1"/>
  <c r="H9" i="1"/>
  <c r="G9" i="1"/>
  <c r="D59" i="1"/>
  <c r="C59" i="1"/>
  <c r="D38" i="1"/>
  <c r="C38" i="1"/>
  <c r="D31" i="1"/>
  <c r="C31" i="1"/>
  <c r="D25" i="1"/>
  <c r="C25" i="1"/>
  <c r="H47" i="1" l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I73" i="5"/>
  <c r="J73" i="5" s="1"/>
  <c r="J37" i="5"/>
  <c r="J43" i="5" s="1"/>
  <c r="F8" i="2"/>
  <c r="F19" i="2" s="1"/>
  <c r="H19" i="3"/>
  <c r="H78" i="1"/>
  <c r="I19" i="3"/>
  <c r="D8" i="7"/>
  <c r="D30" i="7" s="1"/>
  <c r="D20" i="8"/>
  <c r="D9" i="8" s="1"/>
  <c r="D83" i="8" s="1"/>
  <c r="G78" i="1"/>
  <c r="G47" i="1"/>
  <c r="G58" i="1" s="1"/>
  <c r="C8" i="2"/>
  <c r="C19" i="2" s="1"/>
  <c r="D47" i="1"/>
  <c r="D61" i="1" s="1"/>
  <c r="C47" i="1"/>
  <c r="C61" i="1" s="1"/>
  <c r="H80" i="1" l="1"/>
  <c r="G80" i="1"/>
  <c r="C31" i="9" l="1"/>
  <c r="D84" i="6"/>
  <c r="D160" i="6" l="1"/>
  <c r="C19" i="7"/>
  <c r="C30" i="7" s="1"/>
  <c r="E25" i="8" s="1"/>
  <c r="E20" i="8" s="1"/>
  <c r="E9" i="8" s="1"/>
  <c r="E83" i="8" s="1"/>
  <c r="D31" i="9"/>
  <c r="E88" i="6"/>
  <c r="H88" i="6" l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s="1"/>
  <c r="F160" i="6" s="1"/>
  <c r="G86" i="6" l="1"/>
  <c r="G84" i="6" s="1"/>
  <c r="G160" i="6" s="1"/>
  <c r="F8" i="7" s="1"/>
  <c r="E21" i="7" l="1"/>
  <c r="E8" i="7"/>
  <c r="G10" i="7"/>
  <c r="G8" i="7" s="1"/>
  <c r="F61" i="8" l="1"/>
  <c r="F21" i="7"/>
  <c r="F19" i="7" s="1"/>
  <c r="F30" i="7" s="1"/>
  <c r="G20" i="8" s="1"/>
  <c r="G9" i="8" s="1"/>
  <c r="G21" i="7"/>
  <c r="G19" i="7" s="1"/>
  <c r="G30" i="7" s="1"/>
  <c r="E19" i="7"/>
  <c r="E30" i="7" s="1"/>
  <c r="H25" i="8" s="1"/>
  <c r="H24" i="8"/>
  <c r="F20" i="8" l="1"/>
  <c r="H61" i="8"/>
  <c r="H57" i="8" s="1"/>
  <c r="H46" i="8" s="1"/>
  <c r="G61" i="8"/>
  <c r="G57" i="8" s="1"/>
  <c r="G46" i="8" s="1"/>
  <c r="G83" i="8" s="1"/>
  <c r="F57" i="8"/>
  <c r="F46" i="8" s="1"/>
  <c r="H20" i="8" l="1"/>
  <c r="H9" i="8" s="1"/>
  <c r="H83" i="8" s="1"/>
  <c r="F9" i="8"/>
  <c r="F83" i="8"/>
</calcChain>
</file>

<file path=xl/sharedStrings.xml><?xml version="1.0" encoding="utf-8"?>
<sst xmlns="http://schemas.openxmlformats.org/spreadsheetml/2006/main" count="662" uniqueCount="457">
  <si>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</si>
  <si>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</si>
  <si>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</si>
  <si>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</si>
  <si>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</si>
  <si>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</si>
  <si>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</si>
  <si>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</si>
  <si>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</si>
  <si>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</si>
  <si>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</si>
  <si>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</si>
  <si>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</si>
  <si>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</si>
  <si>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</si>
  <si>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</si>
  <si>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</si>
  <si>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</si>
  <si>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</si>
  <si>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</si>
  <si>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</si>
  <si>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</si>
  <si>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</si>
  <si>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</si>
  <si>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</si>
  <si>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</si>
  <si>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</si>
  <si>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</si>
  <si>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</si>
  <si>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</si>
  <si>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</si>
  <si>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</si>
  <si>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</si>
  <si>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</si>
  <si>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</si>
  <si>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</si>
  <si>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</si>
  <si>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</si>
  <si>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</si>
  <si>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</si>
  <si>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</si>
  <si>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</si>
  <si>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</si>
  <si>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</si>
  <si>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</si>
  <si>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</si>
  <si>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</si>
  <si>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</si>
  <si>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</si>
  <si>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</si>
  <si>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</si>
  <si>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</si>
  <si>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</si>
  <si>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</si>
  <si>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</si>
  <si>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</si>
  <si>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</si>
  <si>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</si>
  <si>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</si>
  <si>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</si>
  <si>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</si>
  <si>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</si>
  <si>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</si>
  <si>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</si>
  <si>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</si>
  <si>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</si>
  <si>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</si>
  <si>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</si>
  <si>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</si>
  <si>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</si>
  <si>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</si>
  <si>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</si>
  <si>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</si>
  <si>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</si>
  <si>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</si>
  <si>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</si>
  <si>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</si>
  <si>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</si>
  <si>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</si>
  <si>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</si>
  <si>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</si>
  <si>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</si>
  <si>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</si>
  <si>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</si>
  <si>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</si>
  <si>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</si>
  <si>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</si>
  <si>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</si>
  <si>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</si>
  <si>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</si>
  <si>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</si>
  <si>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</si>
  <si>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</si>
  <si>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</si>
  <si>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</si>
  <si>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</si>
  <si>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</si>
  <si>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</si>
  <si>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</si>
  <si>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</si>
  <si>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</si>
  <si>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</si>
  <si>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</si>
  <si>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</si>
  <si>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</si>
  <si>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</si>
  <si>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</si>
  <si>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</si>
  <si>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</si>
  <si>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</si>
  <si>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</si>
  <si>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</si>
  <si>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</si>
  <si>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</si>
  <si>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</si>
  <si>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</si>
  <si>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</si>
  <si>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</si>
  <si>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</si>
  <si>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</si>
  <si>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</si>
  <si>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</si>
  <si>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</si>
  <si>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</si>
  <si>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</si>
  <si>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</si>
  <si>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</si>
  <si>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</si>
  <si>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</si>
  <si>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</si>
  <si>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</si>
  <si>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</si>
  <si>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</si>
  <si>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</si>
  <si>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</si>
  <si>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</si>
  <si>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</si>
  <si>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</si>
  <si>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</si>
  <si>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</si>
  <si>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</si>
  <si>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</si>
  <si>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</si>
  <si>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</si>
  <si>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</si>
  <si>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</si>
  <si>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</si>
  <si>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</si>
  <si>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</si>
  <si>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</si>
  <si>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</si>
  <si>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</si>
  <si>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</si>
  <si>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</si>
  <si>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</si>
  <si>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</si>
  <si>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</si>
  <si>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</si>
  <si>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</si>
  <si>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</si>
  <si>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</si>
  <si>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</si>
  <si>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</si>
  <si>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</si>
  <si>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</si>
  <si>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</si>
  <si>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</si>
  <si>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</si>
  <si>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</si>
  <si>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</si>
  <si>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</si>
  <si>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</si>
  <si>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</si>
  <si>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</si>
  <si>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</si>
  <si>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</si>
  <si>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</si>
  <si>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</si>
  <si>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</si>
  <si>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</si>
  <si>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</si>
  <si>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</si>
  <si>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</si>
  <si>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</si>
  <si>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</si>
  <si>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</si>
  <si>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</si>
  <si>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</si>
  <si>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</si>
  <si>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</si>
  <si>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</si>
  <si>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</si>
  <si>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</si>
  <si>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</si>
  <si>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</si>
  <si>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</si>
  <si>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</si>
  <si>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</si>
  <si>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</si>
  <si>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</si>
  <si>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</si>
  <si>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</si>
  <si>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</si>
  <si>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</si>
  <si>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</si>
  <si>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</si>
  <si>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</si>
  <si>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</si>
  <si>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</si>
  <si>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</si>
  <si>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</si>
  <si>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</si>
  <si>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</si>
  <si>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</si>
  <si>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</si>
  <si>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</si>
  <si>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</si>
  <si>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</si>
  <si>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</si>
  <si>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</si>
  <si>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</si>
  <si>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</si>
  <si>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</si>
  <si>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</si>
  <si>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</si>
  <si>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</si>
  <si>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</si>
  <si>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</si>
  <si>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</si>
  <si>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</si>
  <si>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</si>
  <si>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</si>
  <si>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</si>
  <si>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</si>
  <si>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</si>
  <si>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</si>
  <si>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</si>
  <si>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</si>
  <si>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</si>
  <si>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</si>
  <si>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</si>
  <si>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</si>
  <si>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</si>
  <si>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</si>
  <si>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</si>
  <si>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</si>
  <si>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</si>
  <si>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</si>
  <si>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</si>
  <si>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</si>
  <si>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</si>
  <si>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</si>
  <si>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</si>
  <si>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</si>
  <si>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</si>
  <si>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</si>
  <si>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</si>
  <si>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</si>
  <si>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</si>
  <si>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</si>
  <si>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</si>
  <si>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</si>
  <si>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</si>
  <si>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</si>
  <si>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</si>
  <si>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</si>
  <si>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</si>
  <si>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</si>
  <si>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</si>
  <si>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</si>
  <si>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</si>
  <si>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</si>
  <si>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</si>
  <si>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</si>
  <si>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</si>
  <si>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</si>
  <si>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</si>
  <si>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</si>
  <si>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</si>
  <si>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</si>
  <si>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</si>
  <si>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</si>
  <si>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</si>
  <si>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</si>
  <si>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</si>
  <si>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</si>
  <si>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</si>
  <si>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</si>
  <si>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</si>
  <si>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</si>
  <si>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</si>
  <si>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</si>
  <si>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</si>
  <si>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</si>
  <si>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</si>
  <si>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</si>
  <si>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</si>
  <si>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</si>
  <si>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</si>
  <si>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</si>
  <si>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</si>
  <si>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</si>
  <si>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</si>
  <si>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</si>
  <si>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</si>
  <si>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</si>
  <si>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</si>
  <si>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</si>
  <si>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</si>
  <si>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</si>
  <si>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</si>
  <si>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</si>
  <si>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</si>
  <si>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</si>
  <si>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</si>
  <si>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</si>
  <si>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</si>
  <si>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</si>
  <si>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</si>
  <si>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</si>
  <si>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</si>
  <si>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</si>
  <si>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</si>
  <si>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</si>
  <si>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</si>
  <si>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</si>
  <si>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</si>
  <si>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</si>
  <si>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</si>
  <si>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</si>
  <si>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</si>
  <si>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</si>
  <si>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</si>
  <si>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</si>
  <si>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</si>
  <si>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</si>
  <si>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</si>
  <si>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</si>
  <si>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</si>
  <si>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</si>
  <si>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</si>
  <si>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</si>
  <si>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</si>
  <si>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</si>
  <si>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</si>
  <si>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</si>
  <si>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</si>
  <si>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</si>
  <si>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</si>
  <si>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</si>
  <si>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</si>
  <si>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</si>
  <si>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</si>
  <si>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</si>
  <si>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</si>
  <si>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</si>
  <si>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</si>
  <si>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</si>
  <si>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</si>
  <si>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</si>
  <si>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</si>
  <si>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</si>
  <si>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</si>
  <si>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</si>
  <si>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</si>
  <si>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</si>
  <si>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</si>
  <si>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</si>
  <si>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</si>
  <si>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</si>
  <si>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</si>
  <si>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</si>
  <si>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</si>
  <si>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</si>
  <si>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</si>
  <si>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</si>
  <si>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</si>
  <si>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</si>
  <si>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</si>
  <si>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</si>
  <si>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</si>
  <si>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</si>
  <si>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</si>
  <si>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</si>
  <si>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</si>
  <si>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</si>
  <si>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</si>
  <si>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</si>
  <si>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</si>
  <si>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</si>
  <si>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</si>
  <si>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</si>
  <si>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</si>
  <si>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</si>
  <si>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</si>
  <si>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</si>
  <si>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</si>
  <si>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</si>
  <si>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</si>
  <si>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</si>
  <si>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</si>
  <si>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</si>
  <si>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</si>
  <si>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</si>
  <si>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</si>
  <si>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</si>
  <si>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</si>
  <si>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</si>
  <si>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</si>
  <si>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</si>
  <si>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</si>
  <si>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</si>
  <si>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</si>
  <si>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</si>
  <si>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</si>
  <si>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</si>
  <si>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</si>
  <si>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</si>
  <si>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</si>
  <si>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</si>
  <si>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</si>
  <si>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</si>
  <si>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</si>
  <si>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</si>
  <si>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</si>
  <si>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</si>
  <si>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</si>
  <si>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</si>
  <si>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</si>
  <si>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Dirección General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</si>
  <si>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</si>
  <si>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</si>
  <si>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</si>
  <si>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</si>
  <si>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</si>
  <si>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</si>
  <si>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</si>
  <si>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</si>
  <si>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</si>
  <si>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</si>
  <si>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</si>
  <si>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</si>
  <si>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L.E.F. Alfredo Lemus Saldaña</t>
  </si>
  <si>
    <t>Departamento de de Administración y Finanzas</t>
  </si>
  <si>
    <t>C.P. María del Rocío Grande Muñoz</t>
  </si>
  <si>
    <t>J. Transferencias y Asignaciones</t>
  </si>
  <si>
    <t>D. Transferencias, Asignaciones, Subsidios y Subvenciones, y Pensiones y Jubilaciones</t>
  </si>
  <si>
    <t>31 de diciembre de 2019</t>
  </si>
  <si>
    <t>al 31 de diciembre de 2019 (d)</t>
  </si>
  <si>
    <t>Departamento de Administración y Finanzas</t>
  </si>
  <si>
    <t>Del 01 de enero al 30 de septiembre de 2020 y del 01 de enero al 31 de diciembre de 2019</t>
  </si>
  <si>
    <t>30 de septiembre de 2020</t>
  </si>
  <si>
    <t>Del 1 de enero al 30 de septiembre de 2020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</si>
  <si>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</si>
  <si>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</si>
  <si>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– l)</t>
  </si>
  <si>
    <t xml:space="preserve">Del 1 de enero al 30 de septiembre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</si>
</sst>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 applyBorder="1"/>
    <xf numFmtId="3" fontId="6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7" xfId="0" applyNumberFormat="1" applyFont="1" applyFill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" fillId="0" borderId="0" xfId="0" applyFont="1"/>
    <xf numFmtId="0" fontId="13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1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88447</xdr:colOff>
      <xdr:row>43</xdr:row>
      <xdr:rowOff>13607</xdr:rowOff>
    </xdr:from>
    <xdr:to>
      <xdr:col>3</xdr:col>
      <xdr:colOff>565220</xdr:colOff>
      <xdr:row>46</xdr:row>
      <xdr:rowOff>116184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47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81642</xdr:colOff>
      <xdr:row>43</xdr:row>
      <xdr:rowOff>13607</xdr:rowOff>
    </xdr:from>
    <xdr:to>
      <xdr:col>8</xdr:col>
      <xdr:colOff>469969</xdr:colOff>
      <xdr:row>46</xdr:row>
      <xdr:rowOff>116184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03196" y="9225643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80</xdr:row>
      <xdr:rowOff>9525</xdr:rowOff>
    </xdr:from>
    <xdr:to>
      <xdr:col>3</xdr:col>
      <xdr:colOff>2474302</xdr:colOff>
      <xdr:row>83</xdr:row>
      <xdr:rowOff>112102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525" y="1223962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4029075</xdr:colOff>
      <xdr:row>80</xdr:row>
      <xdr:rowOff>0</xdr:rowOff>
    </xdr:from>
    <xdr:to>
      <xdr:col>6</xdr:col>
      <xdr:colOff>750277</xdr:colOff>
      <xdr:row>83</xdr:row>
      <xdr:rowOff>102577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38625" y="1223010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337039</xdr:colOff>
      <xdr:row>79</xdr:row>
      <xdr:rowOff>80596</xdr:rowOff>
    </xdr:from>
    <xdr:to>
      <xdr:col>3</xdr:col>
      <xdr:colOff>2623039</xdr:colOff>
      <xdr:row>82</xdr:row>
      <xdr:rowOff>183173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05558" y="1216269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366346</xdr:colOff>
      <xdr:row>79</xdr:row>
      <xdr:rowOff>65943</xdr:rowOff>
    </xdr:from>
    <xdr:to>
      <xdr:col>8</xdr:col>
      <xdr:colOff>754673</xdr:colOff>
      <xdr:row>82</xdr:row>
      <xdr:rowOff>168520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879731" y="12148039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294409</xdr:colOff>
      <xdr:row>161</xdr:row>
      <xdr:rowOff>86590</xdr:rowOff>
    </xdr:from>
    <xdr:to>
      <xdr:col>2</xdr:col>
      <xdr:colOff>111236</xdr:colOff>
      <xdr:row>164</xdr:row>
      <xdr:rowOff>189167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94409" y="21310022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536863</xdr:colOff>
      <xdr:row>161</xdr:row>
      <xdr:rowOff>77932</xdr:rowOff>
    </xdr:from>
    <xdr:to>
      <xdr:col>7</xdr:col>
      <xdr:colOff>163190</xdr:colOff>
      <xdr:row>164</xdr:row>
      <xdr:rowOff>180509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156363" y="2130136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180975</xdr:rowOff>
    </xdr:from>
    <xdr:to>
      <xdr:col>1</xdr:col>
      <xdr:colOff>597877</xdr:colOff>
      <xdr:row>37</xdr:row>
      <xdr:rowOff>93052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00050" y="5286375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371475</xdr:colOff>
      <xdr:row>33</xdr:row>
      <xdr:rowOff>171450</xdr:rowOff>
    </xdr:from>
    <xdr:to>
      <xdr:col>6</xdr:col>
      <xdr:colOff>759802</xdr:colOff>
      <xdr:row>37</xdr:row>
      <xdr:rowOff>83527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371975" y="5276850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2312377</xdr:colOff>
      <xdr:row>88</xdr:row>
      <xdr:rowOff>102577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7827" y="10521462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564173</xdr:colOff>
      <xdr:row>84</xdr:row>
      <xdr:rowOff>175846</xdr:rowOff>
    </xdr:from>
    <xdr:to>
      <xdr:col>7</xdr:col>
      <xdr:colOff>190500</xdr:colOff>
      <xdr:row>88</xdr:row>
      <xdr:rowOff>87923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868615" y="105068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246062</xdr:colOff>
      <xdr:row>37</xdr:row>
      <xdr:rowOff>15875</xdr:rowOff>
    </xdr:from>
    <xdr:to>
      <xdr:col>1</xdr:col>
      <xdr:colOff>455001</xdr:colOff>
      <xdr:row>40</xdr:row>
      <xdr:rowOff>118452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46062" y="7167563"/>
          <a:ext cx="231237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L.E.F.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Alfredo Lemus Saldaña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6</xdr:col>
      <xdr:colOff>388327</xdr:colOff>
      <xdr:row>40</xdr:row>
      <xdr:rowOff>102577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3627438" y="715168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7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María del Rocío Grande Muñoz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zoomScale="120" zoomScaleNormal="120" workbookViewId="0">
      <selection activeCell="B9" sqref="B9"/>
    </sheetView>
  </sheetViews>
  <sheetFormatPr baseColWidth="10" defaultRowHeight="15" x14ac:dyDescent="0.25"/>
  <cols>
    <col min="1" max="1" width="2.5703125" customWidth="1"/>
    <col min="2" max="2" width="44.85546875" customWidth="1"/>
    <col min="5" max="5" width="2.28515625" customWidth="1"/>
    <col min="6" max="6" width="45" customWidth="1"/>
  </cols>
  <sheetData>
    <row r="1" spans="1:8" x14ac:dyDescent="0.25">
      <c r="A1" s="152" t="s">
        <v>120</v>
      </c>
      <c r="B1" s="153"/>
      <c r="C1" s="153"/>
      <c r="D1" s="153"/>
      <c r="E1" s="153"/>
      <c r="F1" s="153"/>
      <c r="G1" s="153"/>
      <c r="H1" s="154"/>
    </row>
    <row r="2" spans="1:8" x14ac:dyDescent="0.25">
      <c r="A2" s="155" t="s">
        <v>0</v>
      </c>
      <c r="B2" s="156"/>
      <c r="C2" s="156"/>
      <c r="D2" s="156"/>
      <c r="E2" s="156"/>
      <c r="F2" s="156"/>
      <c r="G2" s="156"/>
      <c r="H2" s="157"/>
    </row>
    <row r="3" spans="1:8" x14ac:dyDescent="0.25">
      <c r="A3" s="155" t="s">
        <v>450</v>
      </c>
      <c r="B3" s="156"/>
      <c r="C3" s="156"/>
      <c r="D3" s="156"/>
      <c r="E3" s="156"/>
      <c r="F3" s="156"/>
      <c r="G3" s="156"/>
      <c r="H3" s="157"/>
    </row>
    <row r="4" spans="1:8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60"/>
    </row>
    <row r="5" spans="1:8" ht="25.5" thickBot="1" x14ac:dyDescent="0.3">
      <c r="A5" s="123"/>
      <c r="B5" s="118" t="s">
        <v>2</v>
      </c>
      <c r="C5" s="1" t="s">
        <v>451</v>
      </c>
      <c r="D5" s="1" t="s">
        <v>447</v>
      </c>
      <c r="E5" s="2"/>
      <c r="F5" s="3" t="s">
        <v>2</v>
      </c>
      <c r="G5" s="1" t="s">
        <v>451</v>
      </c>
      <c r="H5" s="1" t="s">
        <v>447</v>
      </c>
    </row>
    <row r="6" spans="1:8" x14ac:dyDescent="0.25">
      <c r="A6" s="123"/>
      <c r="B6" s="144"/>
      <c r="C6" s="145"/>
      <c r="D6" s="145"/>
      <c r="E6" s="146"/>
      <c r="F6" s="144"/>
      <c r="G6" s="145"/>
      <c r="H6" s="145"/>
    </row>
    <row r="7" spans="1:8" ht="12.6" customHeight="1" x14ac:dyDescent="0.25">
      <c r="A7" s="123"/>
      <c r="B7" s="107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23"/>
      <c r="B8" s="107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23"/>
      <c r="B9" s="108" t="s">
        <v>7</v>
      </c>
      <c r="C9" s="14">
        <f>SUM(C10:C16)</f>
        <v>11824383</v>
      </c>
      <c r="D9" s="14">
        <f>SUM(D10:D16)</f>
        <v>598149</v>
      </c>
      <c r="E9" s="5"/>
      <c r="F9" s="6" t="s">
        <v>8</v>
      </c>
      <c r="G9" s="14">
        <f>SUM(G10:G18)</f>
        <v>1445</v>
      </c>
      <c r="H9" s="14">
        <f>SUM(H10:H18)</f>
        <v>0</v>
      </c>
    </row>
    <row r="10" spans="1:8" ht="12.6" customHeight="1" x14ac:dyDescent="0.25">
      <c r="A10" s="123"/>
      <c r="B10" s="108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23"/>
      <c r="B11" s="108" t="s">
        <v>11</v>
      </c>
      <c r="C11" s="14">
        <v>11824383</v>
      </c>
      <c r="D11" s="14">
        <v>598149</v>
      </c>
      <c r="E11" s="5"/>
      <c r="F11" s="6" t="s">
        <v>12</v>
      </c>
      <c r="G11" s="14">
        <v>1445</v>
      </c>
      <c r="H11" s="14">
        <v>0</v>
      </c>
    </row>
    <row r="12" spans="1:8" ht="12.6" customHeight="1" x14ac:dyDescent="0.25">
      <c r="A12" s="123"/>
      <c r="B12" s="108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23"/>
      <c r="B13" s="108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23"/>
      <c r="B14" s="108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23"/>
      <c r="B15" s="108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23"/>
      <c r="B16" s="108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23"/>
      <c r="B17" s="124" t="s">
        <v>23</v>
      </c>
      <c r="C17" s="14">
        <f>SUM(C18:C24)</f>
        <v>75145</v>
      </c>
      <c r="D17" s="14">
        <f>SUM(D18:D24)</f>
        <v>30818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23"/>
      <c r="B18" s="108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23"/>
      <c r="B19" s="108" t="s">
        <v>27</v>
      </c>
      <c r="C19" s="14">
        <v>0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23"/>
      <c r="B20" s="108" t="s">
        <v>29</v>
      </c>
      <c r="C20" s="14">
        <v>75145</v>
      </c>
      <c r="D20" s="14">
        <v>30818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23"/>
      <c r="B21" s="108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23"/>
      <c r="B22" s="108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23"/>
      <c r="B23" s="108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23"/>
      <c r="B24" s="108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23"/>
      <c r="B25" s="108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23"/>
      <c r="B26" s="108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23"/>
      <c r="B27" s="108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23"/>
      <c r="B28" s="108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23"/>
      <c r="B29" s="108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23"/>
      <c r="B30" s="108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23"/>
      <c r="B31" s="108" t="s">
        <v>51</v>
      </c>
      <c r="C31" s="14">
        <f>SUM(C32:C36)</f>
        <v>0</v>
      </c>
      <c r="D31" s="14">
        <f>SUM(D32:D36)</f>
        <v>0</v>
      </c>
      <c r="E31" s="5"/>
      <c r="F31" s="124" t="s">
        <v>52</v>
      </c>
      <c r="G31" s="14">
        <f>SUM(G32:G37)</f>
        <v>158107</v>
      </c>
      <c r="H31" s="14">
        <f>SUM(H32:H37)</f>
        <v>522713</v>
      </c>
    </row>
    <row r="32" spans="1:8" ht="12.6" customHeight="1" x14ac:dyDescent="0.25">
      <c r="A32" s="123"/>
      <c r="B32" s="108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23"/>
      <c r="B33" s="108" t="s">
        <v>55</v>
      </c>
      <c r="C33" s="14">
        <v>0</v>
      </c>
      <c r="D33" s="14">
        <v>0</v>
      </c>
      <c r="E33" s="5"/>
      <c r="F33" s="6" t="s">
        <v>56</v>
      </c>
      <c r="G33" s="14">
        <v>158107</v>
      </c>
      <c r="H33" s="14">
        <v>522713</v>
      </c>
    </row>
    <row r="34" spans="1:8" ht="12.6" customHeight="1" x14ac:dyDescent="0.25">
      <c r="A34" s="123"/>
      <c r="B34" s="108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23"/>
      <c r="B35" s="108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23"/>
      <c r="B36" s="108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23"/>
      <c r="B37" s="108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23"/>
      <c r="B38" s="108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23"/>
      <c r="B39" s="108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23"/>
      <c r="B40" s="108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23"/>
      <c r="B41" s="108" t="s">
        <v>71</v>
      </c>
      <c r="C41" s="14">
        <f>SUM(C42:C45)</f>
        <v>14278</v>
      </c>
      <c r="D41" s="14">
        <f>SUM(D42:D45)</f>
        <v>12716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23"/>
      <c r="B42" s="108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2</v>
      </c>
      <c r="H42" s="14">
        <f>SUM(H43:H45)</f>
        <v>2</v>
      </c>
    </row>
    <row r="43" spans="1:8" ht="12.6" customHeight="1" x14ac:dyDescent="0.25">
      <c r="A43" s="123"/>
      <c r="B43" s="108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23"/>
      <c r="B44" s="108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23"/>
      <c r="B45" s="108" t="s">
        <v>79</v>
      </c>
      <c r="C45" s="14">
        <v>14278</v>
      </c>
      <c r="D45" s="14">
        <v>12716</v>
      </c>
      <c r="E45" s="5"/>
      <c r="F45" s="6" t="s">
        <v>80</v>
      </c>
      <c r="G45" s="14">
        <v>2</v>
      </c>
      <c r="H45" s="14">
        <v>2</v>
      </c>
    </row>
    <row r="46" spans="1:8" ht="12.6" customHeight="1" x14ac:dyDescent="0.25">
      <c r="A46" s="123"/>
      <c r="B46" s="108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25"/>
      <c r="B47" s="147" t="s">
        <v>81</v>
      </c>
      <c r="C47" s="15">
        <f>C9+C17+C25+C31+C37+C38+C41</f>
        <v>11913806</v>
      </c>
      <c r="D47" s="15">
        <f>D9+D17+D25+D31+D37+D38+D41</f>
        <v>641683</v>
      </c>
      <c r="E47" s="8"/>
      <c r="F47" s="147" t="s">
        <v>82</v>
      </c>
      <c r="G47" s="15">
        <f>G9+G19+G23+G26+G27+G31+G38+G42</f>
        <v>159554</v>
      </c>
      <c r="H47" s="15">
        <f>H9+H19+H23+H26+H27+H31+H38+H42</f>
        <v>522715</v>
      </c>
    </row>
    <row r="48" spans="1:8" ht="12.6" customHeight="1" x14ac:dyDescent="0.25">
      <c r="A48" s="122"/>
      <c r="B48" s="111" t="s">
        <v>83</v>
      </c>
      <c r="C48" s="16"/>
      <c r="D48" s="16"/>
      <c r="E48" s="9"/>
      <c r="F48" s="111" t="s">
        <v>84</v>
      </c>
      <c r="G48" s="16"/>
      <c r="H48" s="16"/>
    </row>
    <row r="49" spans="1:8" ht="12.6" customHeight="1" x14ac:dyDescent="0.25">
      <c r="A49" s="123"/>
      <c r="B49" s="108" t="s">
        <v>85</v>
      </c>
      <c r="C49" s="14">
        <v>0</v>
      </c>
      <c r="D49" s="14">
        <v>0</v>
      </c>
      <c r="E49" s="121"/>
      <c r="F49" s="108" t="s">
        <v>86</v>
      </c>
      <c r="G49" s="14">
        <v>0</v>
      </c>
      <c r="H49" s="14">
        <v>0</v>
      </c>
    </row>
    <row r="50" spans="1:8" ht="12.6" customHeight="1" x14ac:dyDescent="0.25">
      <c r="A50" s="123"/>
      <c r="B50" s="108" t="s">
        <v>87</v>
      </c>
      <c r="C50" s="14">
        <v>0</v>
      </c>
      <c r="D50" s="14">
        <v>0</v>
      </c>
      <c r="E50" s="121"/>
      <c r="F50" s="108" t="s">
        <v>88</v>
      </c>
      <c r="G50" s="14">
        <v>0</v>
      </c>
      <c r="H50" s="14">
        <v>0</v>
      </c>
    </row>
    <row r="51" spans="1:8" ht="12.6" customHeight="1" x14ac:dyDescent="0.25">
      <c r="A51" s="123"/>
      <c r="B51" s="108" t="s">
        <v>89</v>
      </c>
      <c r="C51" s="14">
        <v>4560940</v>
      </c>
      <c r="D51" s="14">
        <v>4560940</v>
      </c>
      <c r="E51" s="121"/>
      <c r="F51" s="108" t="s">
        <v>90</v>
      </c>
      <c r="G51" s="14">
        <v>0</v>
      </c>
      <c r="H51" s="14">
        <v>0</v>
      </c>
    </row>
    <row r="52" spans="1:8" ht="12.6" customHeight="1" x14ac:dyDescent="0.25">
      <c r="A52" s="123"/>
      <c r="B52" s="108" t="s">
        <v>91</v>
      </c>
      <c r="C52" s="14">
        <v>9413477</v>
      </c>
      <c r="D52" s="14">
        <v>9400262</v>
      </c>
      <c r="E52" s="121"/>
      <c r="F52" s="108" t="s">
        <v>92</v>
      </c>
      <c r="G52" s="14">
        <v>0</v>
      </c>
      <c r="H52" s="14">
        <v>0</v>
      </c>
    </row>
    <row r="53" spans="1:8" ht="12.6" customHeight="1" x14ac:dyDescent="0.25">
      <c r="A53" s="123"/>
      <c r="B53" s="108" t="s">
        <v>93</v>
      </c>
      <c r="C53" s="14">
        <v>0</v>
      </c>
      <c r="D53" s="14">
        <v>0</v>
      </c>
      <c r="E53" s="121"/>
      <c r="F53" s="108" t="s">
        <v>94</v>
      </c>
      <c r="G53" s="14">
        <v>0</v>
      </c>
      <c r="H53" s="14">
        <v>0</v>
      </c>
    </row>
    <row r="54" spans="1:8" ht="12.6" customHeight="1" x14ac:dyDescent="0.25">
      <c r="A54" s="123"/>
      <c r="B54" s="108" t="s">
        <v>95</v>
      </c>
      <c r="C54" s="14">
        <v>0</v>
      </c>
      <c r="D54" s="14">
        <v>0</v>
      </c>
      <c r="E54" s="120"/>
      <c r="F54" s="108" t="s">
        <v>96</v>
      </c>
      <c r="G54" s="14">
        <v>0</v>
      </c>
      <c r="H54" s="14">
        <v>0</v>
      </c>
    </row>
    <row r="55" spans="1:8" ht="12.6" customHeight="1" x14ac:dyDescent="0.25">
      <c r="A55" s="123"/>
      <c r="B55" s="108" t="s">
        <v>97</v>
      </c>
      <c r="C55" s="14">
        <v>0</v>
      </c>
      <c r="D55" s="14">
        <v>0</v>
      </c>
      <c r="E55" s="120"/>
      <c r="F55" s="107"/>
      <c r="G55" s="14"/>
      <c r="H55" s="14"/>
    </row>
    <row r="56" spans="1:8" ht="12.6" customHeight="1" x14ac:dyDescent="0.25">
      <c r="A56" s="123"/>
      <c r="B56" s="108" t="s">
        <v>98</v>
      </c>
      <c r="C56" s="14">
        <v>0</v>
      </c>
      <c r="D56" s="14">
        <v>0</v>
      </c>
      <c r="E56" s="120"/>
      <c r="F56" s="107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23"/>
      <c r="B57" s="108" t="s">
        <v>100</v>
      </c>
      <c r="C57" s="14">
        <v>1367</v>
      </c>
      <c r="D57" s="14">
        <v>1367</v>
      </c>
      <c r="E57" s="121"/>
      <c r="F57" s="110"/>
      <c r="G57" s="14"/>
      <c r="H57" s="14"/>
    </row>
    <row r="58" spans="1:8" ht="12.6" customHeight="1" x14ac:dyDescent="0.25">
      <c r="A58" s="123"/>
      <c r="B58" s="108"/>
      <c r="C58" s="14"/>
      <c r="D58" s="14"/>
      <c r="E58" s="121"/>
      <c r="F58" s="107" t="s">
        <v>101</v>
      </c>
      <c r="G58" s="14">
        <f>G47+G56</f>
        <v>159554</v>
      </c>
      <c r="H58" s="14">
        <v>522715</v>
      </c>
    </row>
    <row r="59" spans="1:8" ht="12.6" customHeight="1" x14ac:dyDescent="0.25">
      <c r="A59" s="123"/>
      <c r="B59" s="107" t="s">
        <v>102</v>
      </c>
      <c r="C59" s="14">
        <f>C49+C50+C51+C52+C53+C54+C55+C56+C57</f>
        <v>13975784</v>
      </c>
      <c r="D59" s="14">
        <f>D49+D50+D51+D52+D53+D54+D55+D56+D57</f>
        <v>13962569</v>
      </c>
      <c r="E59" s="121"/>
      <c r="F59" s="108"/>
      <c r="G59" s="14"/>
      <c r="H59" s="14"/>
    </row>
    <row r="60" spans="1:8" ht="12.6" customHeight="1" x14ac:dyDescent="0.25">
      <c r="A60" s="123"/>
      <c r="B60" s="108"/>
      <c r="C60" s="14"/>
      <c r="D60" s="14"/>
      <c r="E60" s="120"/>
      <c r="F60" s="107" t="s">
        <v>103</v>
      </c>
      <c r="G60" s="14"/>
      <c r="H60" s="14"/>
    </row>
    <row r="61" spans="1:8" ht="12.6" customHeight="1" x14ac:dyDescent="0.25">
      <c r="A61" s="123"/>
      <c r="B61" s="107" t="s">
        <v>104</v>
      </c>
      <c r="C61" s="14">
        <f>C47+C59</f>
        <v>25889590</v>
      </c>
      <c r="D61" s="14">
        <f>D47+D59</f>
        <v>14604252</v>
      </c>
      <c r="E61" s="121"/>
      <c r="F61" s="107"/>
      <c r="G61" s="14"/>
      <c r="H61" s="14"/>
    </row>
    <row r="62" spans="1:8" ht="12.6" customHeight="1" x14ac:dyDescent="0.25">
      <c r="A62" s="123"/>
      <c r="B62" s="108"/>
      <c r="C62" s="14"/>
      <c r="D62" s="14"/>
      <c r="E62" s="121"/>
      <c r="F62" s="107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23"/>
      <c r="B63" s="108"/>
      <c r="C63" s="14"/>
      <c r="D63" s="14"/>
      <c r="E63" s="121"/>
      <c r="F63" s="108" t="s">
        <v>106</v>
      </c>
      <c r="G63" s="14">
        <v>0</v>
      </c>
      <c r="H63" s="14">
        <v>0</v>
      </c>
    </row>
    <row r="64" spans="1:8" ht="12.6" customHeight="1" x14ac:dyDescent="0.25">
      <c r="A64" s="123"/>
      <c r="B64" s="108"/>
      <c r="C64" s="14"/>
      <c r="D64" s="14"/>
      <c r="E64" s="121"/>
      <c r="F64" s="108" t="s">
        <v>107</v>
      </c>
      <c r="G64" s="14">
        <v>0</v>
      </c>
      <c r="H64" s="14">
        <v>0</v>
      </c>
    </row>
    <row r="65" spans="1:8" ht="12.6" customHeight="1" x14ac:dyDescent="0.25">
      <c r="A65" s="123"/>
      <c r="B65" s="108"/>
      <c r="C65" s="14"/>
      <c r="D65" s="14"/>
      <c r="E65" s="121"/>
      <c r="F65" s="108" t="s">
        <v>108</v>
      </c>
      <c r="G65" s="14">
        <v>0</v>
      </c>
      <c r="H65" s="14">
        <v>0</v>
      </c>
    </row>
    <row r="66" spans="1:8" ht="12.6" customHeight="1" x14ac:dyDescent="0.25">
      <c r="A66" s="123"/>
      <c r="B66" s="108"/>
      <c r="C66" s="14"/>
      <c r="D66" s="14"/>
      <c r="E66" s="121"/>
      <c r="F66" s="108"/>
      <c r="G66" s="14"/>
      <c r="H66" s="14"/>
    </row>
    <row r="67" spans="1:8" ht="12.6" customHeight="1" x14ac:dyDescent="0.25">
      <c r="A67" s="123"/>
      <c r="B67" s="108"/>
      <c r="C67" s="14"/>
      <c r="D67" s="14"/>
      <c r="E67" s="121"/>
      <c r="F67" s="107" t="s">
        <v>109</v>
      </c>
      <c r="G67" s="14">
        <f>G68+G69+G70+G71+G72</f>
        <v>25730036</v>
      </c>
      <c r="H67" s="14">
        <f>H68+H69+H70+H71+H72</f>
        <v>14081537</v>
      </c>
    </row>
    <row r="68" spans="1:8" ht="12.6" customHeight="1" x14ac:dyDescent="0.25">
      <c r="A68" s="123"/>
      <c r="B68" s="108"/>
      <c r="C68" s="14"/>
      <c r="D68" s="14"/>
      <c r="E68" s="121"/>
      <c r="F68" s="108" t="s">
        <v>110</v>
      </c>
      <c r="G68" s="14">
        <v>11647808</v>
      </c>
      <c r="H68" s="14">
        <v>1577991</v>
      </c>
    </row>
    <row r="69" spans="1:8" ht="12.6" customHeight="1" x14ac:dyDescent="0.25">
      <c r="A69" s="123"/>
      <c r="B69" s="108"/>
      <c r="C69" s="14"/>
      <c r="D69" s="14"/>
      <c r="E69" s="121"/>
      <c r="F69" s="108" t="s">
        <v>111</v>
      </c>
      <c r="G69" s="14">
        <v>120761</v>
      </c>
      <c r="H69" s="14">
        <v>-1444706</v>
      </c>
    </row>
    <row r="70" spans="1:8" ht="12.6" customHeight="1" x14ac:dyDescent="0.25">
      <c r="A70" s="123"/>
      <c r="B70" s="108"/>
      <c r="C70" s="14"/>
      <c r="D70" s="14"/>
      <c r="E70" s="121"/>
      <c r="F70" s="108" t="s">
        <v>112</v>
      </c>
      <c r="G70" s="14">
        <v>0</v>
      </c>
      <c r="H70" s="14">
        <v>0</v>
      </c>
    </row>
    <row r="71" spans="1:8" ht="12.6" customHeight="1" x14ac:dyDescent="0.25">
      <c r="A71" s="123"/>
      <c r="B71" s="108"/>
      <c r="C71" s="14"/>
      <c r="D71" s="14"/>
      <c r="E71" s="121"/>
      <c r="F71" s="108" t="s">
        <v>113</v>
      </c>
      <c r="G71" s="14">
        <v>0</v>
      </c>
      <c r="H71" s="14">
        <v>0</v>
      </c>
    </row>
    <row r="72" spans="1:8" ht="12.6" customHeight="1" x14ac:dyDescent="0.25">
      <c r="A72" s="123"/>
      <c r="B72" s="108"/>
      <c r="C72" s="14"/>
      <c r="D72" s="14"/>
      <c r="E72" s="121"/>
      <c r="F72" s="108" t="s">
        <v>114</v>
      </c>
      <c r="G72" s="14">
        <v>13961467</v>
      </c>
      <c r="H72" s="14">
        <v>13948252</v>
      </c>
    </row>
    <row r="73" spans="1:8" ht="12.6" customHeight="1" x14ac:dyDescent="0.25">
      <c r="A73" s="123"/>
      <c r="B73" s="108"/>
      <c r="C73" s="14"/>
      <c r="D73" s="14"/>
      <c r="E73" s="121"/>
      <c r="F73" s="108"/>
      <c r="G73" s="14"/>
      <c r="H73" s="14"/>
    </row>
    <row r="74" spans="1:8" ht="15.75" customHeight="1" x14ac:dyDescent="0.25">
      <c r="A74" s="123"/>
      <c r="B74" s="108"/>
      <c r="C74" s="14"/>
      <c r="D74" s="14"/>
      <c r="E74" s="121"/>
      <c r="F74" s="127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23"/>
      <c r="B75" s="108"/>
      <c r="C75" s="14"/>
      <c r="D75" s="14"/>
      <c r="E75" s="121"/>
      <c r="F75" s="108" t="s">
        <v>116</v>
      </c>
      <c r="G75" s="14">
        <v>0</v>
      </c>
      <c r="H75" s="14">
        <v>0</v>
      </c>
    </row>
    <row r="76" spans="1:8" ht="12.6" customHeight="1" x14ac:dyDescent="0.25">
      <c r="A76" s="123"/>
      <c r="B76" s="108"/>
      <c r="C76" s="14"/>
      <c r="D76" s="14"/>
      <c r="E76" s="121"/>
      <c r="F76" s="108" t="s">
        <v>117</v>
      </c>
      <c r="G76" s="14">
        <v>0</v>
      </c>
      <c r="H76" s="14">
        <v>0</v>
      </c>
    </row>
    <row r="77" spans="1:8" ht="12.6" customHeight="1" x14ac:dyDescent="0.25">
      <c r="A77" s="123"/>
      <c r="B77" s="108"/>
      <c r="C77" s="14"/>
      <c r="D77" s="14"/>
      <c r="E77" s="121"/>
      <c r="F77" s="108"/>
      <c r="G77" s="14"/>
      <c r="H77" s="14"/>
    </row>
    <row r="78" spans="1:8" ht="12.6" customHeight="1" x14ac:dyDescent="0.25">
      <c r="A78" s="123"/>
      <c r="B78" s="108"/>
      <c r="C78" s="14"/>
      <c r="D78" s="14"/>
      <c r="E78" s="121"/>
      <c r="F78" s="107" t="s">
        <v>118</v>
      </c>
      <c r="G78" s="14">
        <f>G62+G67+G74</f>
        <v>25730036</v>
      </c>
      <c r="H78" s="14">
        <f>H62+H67+H74</f>
        <v>14081537</v>
      </c>
    </row>
    <row r="79" spans="1:8" ht="12.6" customHeight="1" x14ac:dyDescent="0.25">
      <c r="A79" s="123"/>
      <c r="B79" s="108"/>
      <c r="C79" s="14"/>
      <c r="D79" s="14"/>
      <c r="E79" s="121"/>
      <c r="F79" s="108"/>
      <c r="G79" s="14"/>
      <c r="H79" s="14"/>
    </row>
    <row r="80" spans="1:8" ht="12.6" customHeight="1" x14ac:dyDescent="0.25">
      <c r="A80" s="123"/>
      <c r="B80" s="108"/>
      <c r="C80" s="14"/>
      <c r="D80" s="14"/>
      <c r="E80" s="121"/>
      <c r="F80" s="107" t="s">
        <v>119</v>
      </c>
      <c r="G80" s="14">
        <f>G58+G78</f>
        <v>25889590</v>
      </c>
      <c r="H80" s="14">
        <f>H58+H78</f>
        <v>14604252</v>
      </c>
    </row>
    <row r="81" spans="1:8" ht="12.6" customHeight="1" thickBot="1" x14ac:dyDescent="0.3">
      <c r="A81" s="125"/>
      <c r="B81" s="126"/>
      <c r="C81" s="15"/>
      <c r="D81" s="15"/>
      <c r="E81" s="8"/>
      <c r="F81" s="109"/>
      <c r="G81" s="15"/>
      <c r="H81" s="15"/>
    </row>
    <row r="84" spans="1:8" x14ac:dyDescent="0.25">
      <c r="B84" s="162"/>
      <c r="C84" s="162"/>
      <c r="F84" s="162"/>
      <c r="G84" s="162"/>
    </row>
    <row r="85" spans="1:8" x14ac:dyDescent="0.25">
      <c r="A85" s="119"/>
      <c r="B85" s="105"/>
      <c r="C85" s="105"/>
      <c r="D85" s="105"/>
      <c r="E85" s="105"/>
      <c r="F85" s="105"/>
      <c r="G85" s="105"/>
    </row>
    <row r="86" spans="1:8" x14ac:dyDescent="0.25">
      <c r="A86" s="119"/>
      <c r="B86" s="161"/>
      <c r="C86" s="161"/>
      <c r="D86" s="105"/>
      <c r="E86" s="105"/>
      <c r="F86" s="161"/>
      <c r="G86" s="161"/>
    </row>
    <row r="87" spans="1:8" x14ac:dyDescent="0.25">
      <c r="A87" s="119"/>
      <c r="B87" s="161"/>
      <c r="C87" s="161"/>
      <c r="D87" s="105"/>
      <c r="E87" s="105"/>
      <c r="F87" s="161"/>
      <c r="G87" s="161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140" zoomScaleNormal="140" workbookViewId="0">
      <selection activeCell="E18" sqref="E18"/>
    </sheetView>
  </sheetViews>
  <sheetFormatPr baseColWidth="10" defaultRowHeight="15" x14ac:dyDescent="0.25"/>
  <cols>
    <col min="1" max="1" width="10.140625" customWidth="1"/>
  </cols>
  <sheetData>
    <row r="1" spans="1:9" ht="15.75" thickBot="1" x14ac:dyDescent="0.3">
      <c r="A1" s="176" t="s">
        <v>120</v>
      </c>
      <c r="B1" s="177"/>
      <c r="C1" s="177"/>
      <c r="D1" s="177"/>
      <c r="E1" s="177"/>
      <c r="F1" s="177"/>
      <c r="G1" s="177"/>
      <c r="H1" s="177"/>
      <c r="I1" s="178"/>
    </row>
    <row r="2" spans="1:9" ht="15.75" thickBot="1" x14ac:dyDescent="0.3">
      <c r="A2" s="179" t="s">
        <v>121</v>
      </c>
      <c r="B2" s="180"/>
      <c r="C2" s="180"/>
      <c r="D2" s="180"/>
      <c r="E2" s="180"/>
      <c r="F2" s="180"/>
      <c r="G2" s="180"/>
      <c r="H2" s="180"/>
      <c r="I2" s="181"/>
    </row>
    <row r="3" spans="1:9" ht="15.75" thickBot="1" x14ac:dyDescent="0.3">
      <c r="A3" s="179" t="s">
        <v>452</v>
      </c>
      <c r="B3" s="180"/>
      <c r="C3" s="180"/>
      <c r="D3" s="180"/>
      <c r="E3" s="180"/>
      <c r="F3" s="180"/>
      <c r="G3" s="180"/>
      <c r="H3" s="180"/>
      <c r="I3" s="181"/>
    </row>
    <row r="4" spans="1:9" ht="15.75" thickBot="1" x14ac:dyDescent="0.3">
      <c r="A4" s="179" t="s">
        <v>1</v>
      </c>
      <c r="B4" s="180"/>
      <c r="C4" s="180"/>
      <c r="D4" s="180"/>
      <c r="E4" s="180"/>
      <c r="F4" s="180"/>
      <c r="G4" s="180"/>
      <c r="H4" s="180"/>
      <c r="I4" s="181"/>
    </row>
    <row r="5" spans="1:9" ht="24" customHeight="1" x14ac:dyDescent="0.25">
      <c r="A5" s="182" t="s">
        <v>157</v>
      </c>
      <c r="B5" s="183"/>
      <c r="C5" s="17" t="s">
        <v>122</v>
      </c>
      <c r="D5" s="165" t="s">
        <v>430</v>
      </c>
      <c r="E5" s="165" t="s">
        <v>431</v>
      </c>
      <c r="F5" s="165" t="s">
        <v>432</v>
      </c>
      <c r="G5" s="17" t="s">
        <v>123</v>
      </c>
      <c r="H5" s="165" t="s">
        <v>433</v>
      </c>
      <c r="I5" s="165" t="s">
        <v>434</v>
      </c>
    </row>
    <row r="6" spans="1:9" ht="25.5" thickBot="1" x14ac:dyDescent="0.3">
      <c r="A6" s="184"/>
      <c r="B6" s="185"/>
      <c r="C6" s="18" t="s">
        <v>448</v>
      </c>
      <c r="D6" s="167"/>
      <c r="E6" s="167"/>
      <c r="F6" s="167"/>
      <c r="G6" s="18" t="s">
        <v>124</v>
      </c>
      <c r="H6" s="167"/>
      <c r="I6" s="167"/>
    </row>
    <row r="7" spans="1:9" x14ac:dyDescent="0.25">
      <c r="A7" s="186"/>
      <c r="B7" s="187"/>
      <c r="C7" s="4"/>
      <c r="D7" s="4"/>
      <c r="E7" s="4"/>
      <c r="F7" s="4"/>
      <c r="G7" s="4"/>
      <c r="H7" s="4"/>
      <c r="I7" s="4"/>
    </row>
    <row r="8" spans="1:9" x14ac:dyDescent="0.25">
      <c r="A8" s="170" t="s">
        <v>125</v>
      </c>
      <c r="B8" s="171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70" t="s">
        <v>126</v>
      </c>
      <c r="B9" s="171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70" t="s">
        <v>130</v>
      </c>
      <c r="B13" s="171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70" t="s">
        <v>134</v>
      </c>
      <c r="B17" s="171"/>
      <c r="C17" s="14">
        <v>522715</v>
      </c>
      <c r="D17" s="14">
        <f>852544+458852+509778</f>
        <v>1821174</v>
      </c>
      <c r="E17" s="14">
        <f>531228+455724+471061</f>
        <v>1458013</v>
      </c>
      <c r="F17" s="112">
        <v>0</v>
      </c>
      <c r="G17" s="14">
        <f>C17+E17-D17</f>
        <v>159554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70" t="s">
        <v>135</v>
      </c>
      <c r="B19" s="171"/>
      <c r="C19" s="13">
        <f>C8+C17</f>
        <v>522715</v>
      </c>
      <c r="D19" s="13">
        <f t="shared" ref="D19:I19" si="3">D8+D17</f>
        <v>1821174</v>
      </c>
      <c r="E19" s="13">
        <f t="shared" si="3"/>
        <v>1458013</v>
      </c>
      <c r="F19" s="13">
        <f t="shared" si="3"/>
        <v>0</v>
      </c>
      <c r="G19" s="13">
        <f>G8+G17</f>
        <v>159554</v>
      </c>
      <c r="H19" s="13">
        <f t="shared" si="3"/>
        <v>0</v>
      </c>
      <c r="I19" s="13">
        <f t="shared" si="3"/>
        <v>0</v>
      </c>
    </row>
    <row r="20" spans="1:9" x14ac:dyDescent="0.25">
      <c r="A20" s="170"/>
      <c r="B20" s="171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70" t="s">
        <v>136</v>
      </c>
      <c r="B21" s="171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63" t="s">
        <v>137</v>
      </c>
      <c r="B22" s="164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63" t="s">
        <v>138</v>
      </c>
      <c r="B23" s="164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63" t="s">
        <v>139</v>
      </c>
      <c r="B24" s="164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74"/>
      <c r="B25" s="175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70" t="s">
        <v>140</v>
      </c>
      <c r="B26" s="171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63" t="s">
        <v>141</v>
      </c>
      <c r="B27" s="164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63" t="s">
        <v>142</v>
      </c>
      <c r="B28" s="164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63" t="s">
        <v>143</v>
      </c>
      <c r="B29" s="164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72"/>
      <c r="B30" s="173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68" t="s">
        <v>144</v>
      </c>
      <c r="C31" s="168"/>
      <c r="D31" s="168"/>
      <c r="E31" s="168"/>
      <c r="F31" s="168"/>
      <c r="G31" s="168"/>
      <c r="H31" s="168"/>
      <c r="I31" s="168"/>
    </row>
    <row r="32" spans="1:9" ht="15.75" thickBot="1" x14ac:dyDescent="0.3">
      <c r="A32" s="23">
        <v>2</v>
      </c>
      <c r="B32" s="169" t="s">
        <v>145</v>
      </c>
      <c r="C32" s="169"/>
      <c r="D32" s="169"/>
      <c r="E32" s="169"/>
      <c r="F32" s="169"/>
      <c r="G32" s="169"/>
      <c r="H32" s="169"/>
      <c r="I32" s="169"/>
    </row>
    <row r="33" spans="1:6" x14ac:dyDescent="0.25">
      <c r="A33" s="165" t="s">
        <v>146</v>
      </c>
      <c r="B33" s="24" t="s">
        <v>147</v>
      </c>
      <c r="C33" s="24" t="s">
        <v>149</v>
      </c>
      <c r="D33" s="24" t="s">
        <v>151</v>
      </c>
      <c r="E33" s="165" t="s">
        <v>158</v>
      </c>
      <c r="F33" s="24" t="s">
        <v>152</v>
      </c>
    </row>
    <row r="34" spans="1:6" x14ac:dyDescent="0.25">
      <c r="A34" s="166"/>
      <c r="B34" s="17" t="s">
        <v>148</v>
      </c>
      <c r="C34" s="17" t="s">
        <v>150</v>
      </c>
      <c r="D34" s="17"/>
      <c r="E34" s="166"/>
      <c r="F34" s="17"/>
    </row>
    <row r="35" spans="1:6" ht="15.75" thickBot="1" x14ac:dyDescent="0.3">
      <c r="A35" s="167"/>
      <c r="B35" s="25"/>
      <c r="C35" s="18"/>
      <c r="D35" s="25"/>
      <c r="E35" s="167"/>
      <c r="F35" s="25"/>
    </row>
    <row r="36" spans="1:6" ht="33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zoomScaleNormal="100" workbookViewId="0">
      <selection activeCell="K6" sqref="K6"/>
    </sheetView>
  </sheetViews>
  <sheetFormatPr baseColWidth="10" defaultRowHeight="15" x14ac:dyDescent="0.25"/>
  <cols>
    <col min="7" max="8" width="11.85546875" customWidth="1"/>
  </cols>
  <sheetData>
    <row r="1" spans="1:11" ht="15.75" thickBot="1" x14ac:dyDescent="0.3">
      <c r="A1" s="190" t="s">
        <v>120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</row>
    <row r="2" spans="1:11" ht="15.75" thickBot="1" x14ac:dyDescent="0.3">
      <c r="A2" s="193" t="s">
        <v>159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</row>
    <row r="3" spans="1:11" ht="15.75" thickBot="1" x14ac:dyDescent="0.3">
      <c r="A3" s="193" t="s">
        <v>452</v>
      </c>
      <c r="B3" s="194"/>
      <c r="C3" s="194"/>
      <c r="D3" s="194"/>
      <c r="E3" s="194"/>
      <c r="F3" s="194"/>
      <c r="G3" s="194"/>
      <c r="H3" s="194"/>
      <c r="I3" s="194"/>
      <c r="J3" s="194"/>
      <c r="K3" s="195"/>
    </row>
    <row r="4" spans="1:11" ht="15.75" thickBot="1" x14ac:dyDescent="0.3">
      <c r="A4" s="193" t="s">
        <v>1</v>
      </c>
      <c r="B4" s="194"/>
      <c r="C4" s="194"/>
      <c r="D4" s="194"/>
      <c r="E4" s="194"/>
      <c r="F4" s="194"/>
      <c r="G4" s="194"/>
      <c r="H4" s="194"/>
      <c r="I4" s="194"/>
      <c r="J4" s="194"/>
      <c r="K4" s="195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453</v>
      </c>
      <c r="J5" s="30" t="s">
        <v>454</v>
      </c>
      <c r="K5" s="30" t="s">
        <v>455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28"/>
      <c r="C25" s="128"/>
      <c r="D25" s="129"/>
      <c r="E25" s="130"/>
      <c r="F25" s="130"/>
      <c r="G25" s="130"/>
      <c r="H25" s="148"/>
      <c r="I25" s="128"/>
      <c r="J25" s="128"/>
    </row>
    <row r="26" spans="1:11" x14ac:dyDescent="0.25">
      <c r="B26" s="188" t="s">
        <v>442</v>
      </c>
      <c r="C26" s="188"/>
      <c r="D26" s="129"/>
      <c r="E26" s="130"/>
      <c r="F26" s="130"/>
      <c r="G26" s="130"/>
      <c r="H26" s="196" t="s">
        <v>444</v>
      </c>
      <c r="I26" s="196"/>
      <c r="J26" s="196"/>
    </row>
    <row r="27" spans="1:11" x14ac:dyDescent="0.25">
      <c r="B27" s="189" t="s">
        <v>429</v>
      </c>
      <c r="C27" s="189"/>
      <c r="D27" s="129"/>
      <c r="E27" s="130"/>
      <c r="F27" s="130"/>
      <c r="G27" s="130"/>
      <c r="H27" s="197" t="s">
        <v>443</v>
      </c>
      <c r="I27" s="197"/>
      <c r="J27" s="197"/>
    </row>
  </sheetData>
  <mergeCells count="8">
    <mergeCell ref="B26:C26"/>
    <mergeCell ref="B27:C27"/>
    <mergeCell ref="A1:K1"/>
    <mergeCell ref="A2:K2"/>
    <mergeCell ref="A3:K3"/>
    <mergeCell ref="A4:K4"/>
    <mergeCell ref="H26:J26"/>
    <mergeCell ref="H27:J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I81"/>
  <sheetViews>
    <sheetView workbookViewId="0">
      <selection activeCell="I79" sqref="I79"/>
    </sheetView>
  </sheetViews>
  <sheetFormatPr baseColWidth="10" defaultRowHeight="15" x14ac:dyDescent="0.25"/>
  <cols>
    <col min="2" max="2" width="5.140625" customWidth="1"/>
    <col min="3" max="3" width="3.140625" customWidth="1"/>
    <col min="4" max="4" width="66.42578125" customWidth="1"/>
  </cols>
  <sheetData>
    <row r="1" spans="3:9" ht="12" customHeight="1" x14ac:dyDescent="0.25">
      <c r="C1" s="152" t="s">
        <v>120</v>
      </c>
      <c r="D1" s="153"/>
      <c r="E1" s="153"/>
      <c r="F1" s="153"/>
      <c r="G1" s="154"/>
    </row>
    <row r="2" spans="3:9" ht="12" customHeight="1" x14ac:dyDescent="0.25">
      <c r="C2" s="206" t="s">
        <v>179</v>
      </c>
      <c r="D2" s="207"/>
      <c r="E2" s="207"/>
      <c r="F2" s="207"/>
      <c r="G2" s="208"/>
    </row>
    <row r="3" spans="3:9" ht="12" customHeight="1" x14ac:dyDescent="0.25">
      <c r="C3" s="206" t="s">
        <v>452</v>
      </c>
      <c r="D3" s="207"/>
      <c r="E3" s="207"/>
      <c r="F3" s="207"/>
      <c r="G3" s="208"/>
    </row>
    <row r="4" spans="3:9" ht="12" customHeight="1" thickBot="1" x14ac:dyDescent="0.3">
      <c r="C4" s="209" t="s">
        <v>1</v>
      </c>
      <c r="D4" s="210"/>
      <c r="E4" s="210"/>
      <c r="F4" s="210"/>
      <c r="G4" s="211"/>
    </row>
    <row r="5" spans="3:9" ht="12" customHeight="1" thickBot="1" x14ac:dyDescent="0.3"/>
    <row r="6" spans="3:9" ht="12" customHeight="1" x14ac:dyDescent="0.25">
      <c r="C6" s="200" t="s">
        <v>198</v>
      </c>
      <c r="D6" s="201"/>
      <c r="E6" s="40" t="s">
        <v>180</v>
      </c>
      <c r="F6" s="220" t="s">
        <v>182</v>
      </c>
      <c r="G6" s="40" t="s">
        <v>183</v>
      </c>
    </row>
    <row r="7" spans="3:9" ht="12" customHeight="1" thickBot="1" x14ac:dyDescent="0.3">
      <c r="C7" s="202"/>
      <c r="D7" s="203"/>
      <c r="E7" s="30" t="s">
        <v>181</v>
      </c>
      <c r="F7" s="221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21828420</v>
      </c>
      <c r="F9" s="56">
        <f t="shared" ref="F9:G9" si="0">F10+F11+F12</f>
        <v>24937339</v>
      </c>
      <c r="G9" s="56">
        <f t="shared" si="0"/>
        <v>24937339</v>
      </c>
      <c r="I9" s="59"/>
    </row>
    <row r="10" spans="3:9" ht="12" customHeight="1" x14ac:dyDescent="0.25">
      <c r="C10" s="41"/>
      <c r="D10" s="44" t="s">
        <v>186</v>
      </c>
      <c r="E10" s="56">
        <v>21828420</v>
      </c>
      <c r="F10" s="56">
        <v>13886599</v>
      </c>
      <c r="G10" s="56">
        <f>F10</f>
        <v>13886599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11050740</v>
      </c>
      <c r="G11" s="56">
        <f>F11</f>
        <v>11050740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21828420</v>
      </c>
      <c r="F14" s="56">
        <f t="shared" ref="F14:G14" si="1">SUM(F15:F16)</f>
        <v>13289531</v>
      </c>
      <c r="G14" s="56">
        <f t="shared" si="1"/>
        <v>13289531</v>
      </c>
    </row>
    <row r="15" spans="3:9" ht="12" customHeight="1" x14ac:dyDescent="0.25">
      <c r="C15" s="41"/>
      <c r="D15" s="44" t="s">
        <v>190</v>
      </c>
      <c r="E15" s="56">
        <v>21828420</v>
      </c>
      <c r="F15" s="56">
        <v>546537</v>
      </c>
      <c r="G15" s="56">
        <f>F15</f>
        <v>546537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12742994</v>
      </c>
      <c r="G16" s="56">
        <f>F16</f>
        <v>12742994</v>
      </c>
    </row>
    <row r="17" spans="3:7" ht="12" customHeight="1" x14ac:dyDescent="0.25">
      <c r="C17" s="41"/>
      <c r="D17" s="42"/>
      <c r="E17" s="56"/>
      <c r="F17" s="56"/>
      <c r="G17" s="56"/>
    </row>
    <row r="18" spans="3:7" ht="12" customHeight="1" x14ac:dyDescent="0.25">
      <c r="C18" s="41"/>
      <c r="D18" s="43" t="s">
        <v>192</v>
      </c>
      <c r="E18" s="57">
        <f>SUM(E19:E20)</f>
        <v>598149</v>
      </c>
      <c r="F18" s="56">
        <f t="shared" ref="F18:G18" si="2">SUM(F19:F20)</f>
        <v>0</v>
      </c>
      <c r="G18" s="56">
        <f t="shared" si="2"/>
        <v>0</v>
      </c>
    </row>
    <row r="19" spans="3:7" ht="12" customHeight="1" x14ac:dyDescent="0.25">
      <c r="C19" s="41"/>
      <c r="D19" s="44" t="s">
        <v>193</v>
      </c>
      <c r="E19" s="113">
        <v>598149</v>
      </c>
      <c r="F19" s="56">
        <v>0</v>
      </c>
      <c r="G19" s="56">
        <v>0</v>
      </c>
    </row>
    <row r="20" spans="3:7" ht="12" customHeight="1" x14ac:dyDescent="0.25">
      <c r="C20" s="41"/>
      <c r="D20" s="44" t="s">
        <v>194</v>
      </c>
      <c r="E20" s="113">
        <v>0</v>
      </c>
      <c r="F20" s="56">
        <v>0</v>
      </c>
      <c r="G20" s="56">
        <v>0</v>
      </c>
    </row>
    <row r="21" spans="3:7" ht="12" customHeight="1" x14ac:dyDescent="0.25">
      <c r="C21" s="41"/>
      <c r="D21" s="42"/>
      <c r="E21" s="56"/>
      <c r="F21" s="56"/>
      <c r="G21" s="56"/>
    </row>
    <row r="22" spans="3:7" ht="12" customHeight="1" x14ac:dyDescent="0.25">
      <c r="C22" s="41"/>
      <c r="D22" s="43" t="s">
        <v>195</v>
      </c>
      <c r="E22" s="56">
        <f>E9-E14+E18</f>
        <v>598149</v>
      </c>
      <c r="F22" s="56">
        <f t="shared" ref="F22:G22" si="3">F9-F14+F18</f>
        <v>11647808</v>
      </c>
      <c r="G22" s="56">
        <f t="shared" si="3"/>
        <v>11647808</v>
      </c>
    </row>
    <row r="23" spans="3:7" ht="12" customHeight="1" x14ac:dyDescent="0.25">
      <c r="C23" s="41"/>
      <c r="D23" s="43" t="s">
        <v>196</v>
      </c>
      <c r="E23" s="56">
        <f>E22-E12</f>
        <v>598149</v>
      </c>
      <c r="F23" s="56">
        <f t="shared" ref="F23:G23" si="4">F22-F12</f>
        <v>11647808</v>
      </c>
      <c r="G23" s="56">
        <f t="shared" si="4"/>
        <v>11647808</v>
      </c>
    </row>
    <row r="24" spans="3:7" ht="15" customHeight="1" x14ac:dyDescent="0.25">
      <c r="C24" s="41"/>
      <c r="D24" s="43" t="s">
        <v>197</v>
      </c>
      <c r="E24" s="56">
        <f>E23-E18</f>
        <v>0</v>
      </c>
      <c r="F24" s="56">
        <f t="shared" ref="F24:G24" si="5">F23-F18</f>
        <v>11647808</v>
      </c>
      <c r="G24" s="56">
        <f t="shared" si="5"/>
        <v>11647808</v>
      </c>
    </row>
    <row r="25" spans="3:7" ht="12" customHeight="1" thickBot="1" x14ac:dyDescent="0.3">
      <c r="C25" s="46"/>
      <c r="D25" s="47"/>
      <c r="E25" s="58"/>
      <c r="F25" s="58"/>
      <c r="G25" s="58"/>
    </row>
    <row r="26" spans="3:7" ht="12" customHeight="1" thickBot="1" x14ac:dyDescent="0.3">
      <c r="E26" s="59"/>
      <c r="F26" s="59"/>
      <c r="G26" s="59"/>
    </row>
    <row r="27" spans="3:7" ht="12" customHeight="1" thickBot="1" x14ac:dyDescent="0.3">
      <c r="C27" s="222" t="s">
        <v>198</v>
      </c>
      <c r="D27" s="223"/>
      <c r="E27" s="60" t="s">
        <v>199</v>
      </c>
      <c r="F27" s="60" t="s">
        <v>182</v>
      </c>
      <c r="G27" s="60" t="s">
        <v>200</v>
      </c>
    </row>
    <row r="28" spans="3:7" ht="12" customHeight="1" x14ac:dyDescent="0.25">
      <c r="C28" s="41"/>
      <c r="D28" s="42"/>
      <c r="E28" s="56"/>
      <c r="F28" s="56"/>
      <c r="G28" s="56"/>
    </row>
    <row r="29" spans="3:7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6">SUM(F30:F31)</f>
        <v>0</v>
      </c>
      <c r="G29" s="56">
        <f t="shared" si="6"/>
        <v>0</v>
      </c>
    </row>
    <row r="30" spans="3:7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7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7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7">F24+F29</f>
        <v>11647808</v>
      </c>
      <c r="G33" s="61">
        <f t="shared" si="7"/>
        <v>11647808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200" t="s">
        <v>198</v>
      </c>
      <c r="D36" s="201"/>
      <c r="E36" s="214" t="s">
        <v>205</v>
      </c>
      <c r="F36" s="204" t="s">
        <v>182</v>
      </c>
      <c r="G36" s="62" t="s">
        <v>183</v>
      </c>
    </row>
    <row r="37" spans="3:7" ht="12" customHeight="1" thickBot="1" x14ac:dyDescent="0.3">
      <c r="C37" s="202"/>
      <c r="D37" s="203"/>
      <c r="E37" s="215"/>
      <c r="F37" s="205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8">F40+F41</f>
        <v>0</v>
      </c>
      <c r="G39" s="64">
        <f t="shared" si="8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9">F43+F44</f>
        <v>0</v>
      </c>
      <c r="G42" s="64">
        <f t="shared" si="9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16"/>
      <c r="D46" s="218" t="s">
        <v>212</v>
      </c>
      <c r="E46" s="198">
        <f>E39-E42</f>
        <v>0</v>
      </c>
      <c r="F46" s="198">
        <f t="shared" ref="F46:G46" si="10">F39-F42</f>
        <v>0</v>
      </c>
      <c r="G46" s="198">
        <f t="shared" si="10"/>
        <v>0</v>
      </c>
    </row>
    <row r="47" spans="3:7" ht="12" customHeight="1" thickBot="1" x14ac:dyDescent="0.3">
      <c r="C47" s="217"/>
      <c r="D47" s="219"/>
      <c r="E47" s="199"/>
      <c r="F47" s="199"/>
      <c r="G47" s="199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200" t="s">
        <v>198</v>
      </c>
      <c r="D49" s="201"/>
      <c r="E49" s="62" t="s">
        <v>180</v>
      </c>
      <c r="F49" s="204" t="s">
        <v>182</v>
      </c>
      <c r="G49" s="62" t="s">
        <v>183</v>
      </c>
    </row>
    <row r="50" spans="3:7" ht="12" customHeight="1" thickBot="1" x14ac:dyDescent="0.3">
      <c r="C50" s="202"/>
      <c r="D50" s="203"/>
      <c r="E50" s="63" t="s">
        <v>199</v>
      </c>
      <c r="F50" s="205"/>
      <c r="G50" s="63" t="s">
        <v>200</v>
      </c>
    </row>
    <row r="51" spans="3:7" ht="12" customHeight="1" x14ac:dyDescent="0.25">
      <c r="C51" s="212"/>
      <c r="D51" s="213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21828420</v>
      </c>
      <c r="F52" s="64">
        <f>F10</f>
        <v>13886599</v>
      </c>
      <c r="G52" s="64">
        <f t="shared" ref="G52" si="11">G10</f>
        <v>13886599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2">F54-F55</f>
        <v>0</v>
      </c>
      <c r="G53" s="64">
        <f t="shared" si="12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21828420</v>
      </c>
      <c r="F57" s="64">
        <f>F16</f>
        <v>12742994</v>
      </c>
      <c r="G57" s="64">
        <f>F57</f>
        <v>12742994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E19</f>
        <v>598149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598149</v>
      </c>
      <c r="F61" s="66">
        <f t="shared" ref="F61:G61" si="14">F52+F53-F57+F59</f>
        <v>1143605</v>
      </c>
      <c r="G61" s="66">
        <f t="shared" si="14"/>
        <v>1143605</v>
      </c>
    </row>
    <row r="62" spans="3:7" ht="12" customHeight="1" x14ac:dyDescent="0.25">
      <c r="C62" s="51"/>
      <c r="D62" s="52" t="s">
        <v>216</v>
      </c>
      <c r="E62" s="66">
        <f>E61-E53</f>
        <v>598149</v>
      </c>
      <c r="F62" s="66">
        <f t="shared" ref="F62:G62" si="15">F61-F53</f>
        <v>1143605</v>
      </c>
      <c r="G62" s="66">
        <f t="shared" si="15"/>
        <v>1143605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9" ht="12" customHeight="1" x14ac:dyDescent="0.25">
      <c r="C65" s="200" t="s">
        <v>198</v>
      </c>
      <c r="D65" s="201"/>
      <c r="E65" s="214" t="s">
        <v>205</v>
      </c>
      <c r="F65" s="204" t="s">
        <v>182</v>
      </c>
      <c r="G65" s="62" t="s">
        <v>183</v>
      </c>
    </row>
    <row r="66" spans="3:9" ht="12" customHeight="1" thickBot="1" x14ac:dyDescent="0.3">
      <c r="C66" s="202"/>
      <c r="D66" s="203"/>
      <c r="E66" s="215"/>
      <c r="F66" s="205"/>
      <c r="G66" s="63" t="s">
        <v>200</v>
      </c>
    </row>
    <row r="67" spans="3:9" ht="12" customHeight="1" x14ac:dyDescent="0.25">
      <c r="C67" s="212"/>
      <c r="D67" s="213"/>
      <c r="E67" s="64"/>
      <c r="F67" s="64"/>
      <c r="G67" s="64"/>
    </row>
    <row r="68" spans="3:9" ht="12" customHeight="1" x14ac:dyDescent="0.25">
      <c r="C68" s="49"/>
      <c r="D68" s="50" t="s">
        <v>187</v>
      </c>
      <c r="E68" s="64">
        <v>0</v>
      </c>
      <c r="F68" s="64">
        <f>F11</f>
        <v>11050740</v>
      </c>
      <c r="G68" s="64">
        <f>F68</f>
        <v>11050740</v>
      </c>
    </row>
    <row r="69" spans="3:9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9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9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9" ht="12" customHeight="1" x14ac:dyDescent="0.25">
      <c r="C72" s="49"/>
      <c r="D72" s="50"/>
      <c r="E72" s="64"/>
      <c r="F72" s="64"/>
      <c r="G72" s="64"/>
    </row>
    <row r="73" spans="3:9" ht="12" customHeight="1" x14ac:dyDescent="0.25">
      <c r="C73" s="49"/>
      <c r="D73" s="50" t="s">
        <v>218</v>
      </c>
      <c r="E73" s="64">
        <f>E16</f>
        <v>0</v>
      </c>
      <c r="F73" s="64">
        <f>F15</f>
        <v>546537</v>
      </c>
      <c r="G73" s="64">
        <f>F73</f>
        <v>546537</v>
      </c>
    </row>
    <row r="74" spans="3:9" ht="12" customHeight="1" x14ac:dyDescent="0.25">
      <c r="C74" s="49"/>
      <c r="D74" s="50"/>
      <c r="E74" s="64"/>
      <c r="F74" s="64"/>
      <c r="G74" s="64"/>
    </row>
    <row r="75" spans="3:9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9" ht="12" customHeight="1" x14ac:dyDescent="0.25">
      <c r="C76" s="49"/>
      <c r="D76" s="50"/>
      <c r="E76" s="64"/>
      <c r="F76" s="64"/>
      <c r="G76" s="64"/>
    </row>
    <row r="77" spans="3:9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7">F68+F69-F73+F75</f>
        <v>10504203</v>
      </c>
      <c r="G77" s="66">
        <f t="shared" si="17"/>
        <v>10504203</v>
      </c>
    </row>
    <row r="78" spans="3:9" ht="12" customHeight="1" x14ac:dyDescent="0.25">
      <c r="C78" s="216"/>
      <c r="D78" s="218" t="s">
        <v>220</v>
      </c>
      <c r="E78" s="198">
        <f>E77-E69</f>
        <v>0</v>
      </c>
      <c r="F78" s="198">
        <f t="shared" ref="F78:G78" si="18">F77-F69</f>
        <v>10504203</v>
      </c>
      <c r="G78" s="198">
        <f t="shared" si="18"/>
        <v>10504203</v>
      </c>
    </row>
    <row r="79" spans="3:9" ht="12" customHeight="1" thickBot="1" x14ac:dyDescent="0.3">
      <c r="C79" s="217"/>
      <c r="D79" s="219"/>
      <c r="E79" s="199"/>
      <c r="F79" s="199"/>
      <c r="G79" s="199"/>
      <c r="I79" s="59"/>
    </row>
    <row r="80" spans="3:9" x14ac:dyDescent="0.25">
      <c r="C80" s="105"/>
      <c r="D80" s="105"/>
      <c r="E80" s="105"/>
      <c r="F80" s="105"/>
    </row>
    <row r="81" spans="5:6" x14ac:dyDescent="0.25">
      <c r="E81" s="119"/>
      <c r="F81" s="119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9"/>
  <sheetViews>
    <sheetView topLeftCell="B1" zoomScale="110" zoomScaleNormal="110" workbookViewId="0">
      <selection activeCell="J73" sqref="J73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85546875" customWidth="1"/>
    <col min="4" max="4" width="47.85546875" customWidth="1"/>
    <col min="11" max="11" width="8.28515625" customWidth="1"/>
  </cols>
  <sheetData>
    <row r="1" spans="2:10" ht="12" customHeight="1" x14ac:dyDescent="0.25">
      <c r="B1" s="152" t="s">
        <v>120</v>
      </c>
      <c r="C1" s="153"/>
      <c r="D1" s="153"/>
      <c r="E1" s="153"/>
      <c r="F1" s="153"/>
      <c r="G1" s="153"/>
      <c r="H1" s="153"/>
      <c r="I1" s="153"/>
      <c r="J1" s="154"/>
    </row>
    <row r="2" spans="2:10" ht="12" customHeight="1" x14ac:dyDescent="0.25">
      <c r="B2" s="206" t="s">
        <v>221</v>
      </c>
      <c r="C2" s="207"/>
      <c r="D2" s="207"/>
      <c r="E2" s="207"/>
      <c r="F2" s="207"/>
      <c r="G2" s="207"/>
      <c r="H2" s="207"/>
      <c r="I2" s="207"/>
      <c r="J2" s="208"/>
    </row>
    <row r="3" spans="2:10" ht="12" customHeight="1" x14ac:dyDescent="0.25">
      <c r="B3" s="206" t="s">
        <v>456</v>
      </c>
      <c r="C3" s="207"/>
      <c r="D3" s="207"/>
      <c r="E3" s="207"/>
      <c r="F3" s="207"/>
      <c r="G3" s="207"/>
      <c r="H3" s="207"/>
      <c r="I3" s="207"/>
      <c r="J3" s="208"/>
    </row>
    <row r="4" spans="2:10" ht="12" customHeight="1" thickBot="1" x14ac:dyDescent="0.3">
      <c r="B4" s="209" t="s">
        <v>1</v>
      </c>
      <c r="C4" s="210"/>
      <c r="D4" s="210"/>
      <c r="E4" s="210"/>
      <c r="F4" s="210"/>
      <c r="G4" s="210"/>
      <c r="H4" s="210"/>
      <c r="I4" s="210"/>
      <c r="J4" s="211"/>
    </row>
    <row r="5" spans="2:10" ht="12" customHeight="1" thickBot="1" x14ac:dyDescent="0.3">
      <c r="B5" s="152"/>
      <c r="C5" s="153"/>
      <c r="D5" s="154"/>
      <c r="E5" s="190" t="s">
        <v>222</v>
      </c>
      <c r="F5" s="191"/>
      <c r="G5" s="191"/>
      <c r="H5" s="191"/>
      <c r="I5" s="192"/>
      <c r="J5" s="243" t="s">
        <v>289</v>
      </c>
    </row>
    <row r="6" spans="2:10" ht="12" customHeight="1" x14ac:dyDescent="0.25">
      <c r="B6" s="206" t="s">
        <v>198</v>
      </c>
      <c r="C6" s="207"/>
      <c r="D6" s="208"/>
      <c r="E6" s="243" t="s">
        <v>288</v>
      </c>
      <c r="F6" s="220" t="s">
        <v>223</v>
      </c>
      <c r="G6" s="243" t="s">
        <v>224</v>
      </c>
      <c r="H6" s="243" t="s">
        <v>182</v>
      </c>
      <c r="I6" s="243" t="s">
        <v>225</v>
      </c>
      <c r="J6" s="244"/>
    </row>
    <row r="7" spans="2:10" ht="12" customHeight="1" thickBot="1" x14ac:dyDescent="0.3">
      <c r="B7" s="209"/>
      <c r="C7" s="210"/>
      <c r="D7" s="211"/>
      <c r="E7" s="245"/>
      <c r="F7" s="221"/>
      <c r="G7" s="245"/>
      <c r="H7" s="245"/>
      <c r="I7" s="245"/>
      <c r="J7" s="245"/>
    </row>
    <row r="8" spans="2:10" ht="6" customHeight="1" x14ac:dyDescent="0.25">
      <c r="B8" s="240"/>
      <c r="C8" s="241"/>
      <c r="D8" s="242"/>
      <c r="E8" s="68"/>
      <c r="F8" s="68"/>
      <c r="G8" s="68"/>
      <c r="H8" s="68"/>
      <c r="I8" s="68"/>
      <c r="J8" s="68"/>
    </row>
    <row r="9" spans="2:10" ht="12" customHeight="1" x14ac:dyDescent="0.25">
      <c r="B9" s="226" t="s">
        <v>226</v>
      </c>
      <c r="C9" s="227"/>
      <c r="D9" s="239"/>
      <c r="E9" s="68"/>
      <c r="F9" s="68"/>
      <c r="G9" s="68"/>
      <c r="H9" s="68"/>
      <c r="I9" s="68"/>
      <c r="J9" s="68"/>
    </row>
    <row r="10" spans="2:10" ht="12" customHeight="1" x14ac:dyDescent="0.25">
      <c r="B10" s="69"/>
      <c r="C10" s="231" t="s">
        <v>227</v>
      </c>
      <c r="D10" s="232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I10-E10</f>
        <v>0</v>
      </c>
    </row>
    <row r="11" spans="2:10" ht="12" customHeight="1" x14ac:dyDescent="0.25">
      <c r="B11" s="69"/>
      <c r="C11" s="231" t="s">
        <v>228</v>
      </c>
      <c r="D11" s="232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56" si="1">I11-E11</f>
        <v>0</v>
      </c>
    </row>
    <row r="12" spans="2:10" ht="12" customHeight="1" x14ac:dyDescent="0.25">
      <c r="B12" s="69"/>
      <c r="C12" s="231" t="s">
        <v>229</v>
      </c>
      <c r="D12" s="232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0" ht="12" customHeight="1" x14ac:dyDescent="0.25">
      <c r="B13" s="69"/>
      <c r="C13" s="231" t="s">
        <v>230</v>
      </c>
      <c r="D13" s="232"/>
      <c r="E13" s="76">
        <v>0</v>
      </c>
      <c r="F13" s="76">
        <v>29</v>
      </c>
      <c r="G13" s="76">
        <f>E13+F13</f>
        <v>29</v>
      </c>
      <c r="H13" s="76">
        <v>290</v>
      </c>
      <c r="I13" s="76">
        <v>290</v>
      </c>
      <c r="J13" s="76">
        <f>I13-E13</f>
        <v>290</v>
      </c>
    </row>
    <row r="14" spans="2:10" ht="12" customHeight="1" x14ac:dyDescent="0.25">
      <c r="B14" s="69"/>
      <c r="C14" s="231" t="s">
        <v>231</v>
      </c>
      <c r="D14" s="232"/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f t="shared" ref="J14:J22" si="2">I14-E14</f>
        <v>0</v>
      </c>
    </row>
    <row r="15" spans="2:10" ht="12" customHeight="1" x14ac:dyDescent="0.25">
      <c r="B15" s="69"/>
      <c r="C15" s="231" t="s">
        <v>232</v>
      </c>
      <c r="D15" s="232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2"/>
        <v>0</v>
      </c>
    </row>
    <row r="16" spans="2:10" ht="12" customHeight="1" x14ac:dyDescent="0.25">
      <c r="B16" s="69"/>
      <c r="C16" s="231" t="s">
        <v>233</v>
      </c>
      <c r="D16" s="232"/>
      <c r="E16" s="76">
        <v>0</v>
      </c>
      <c r="F16" s="76">
        <v>0</v>
      </c>
      <c r="G16" s="76">
        <f t="shared" si="0"/>
        <v>0</v>
      </c>
      <c r="H16" s="76">
        <v>0</v>
      </c>
      <c r="I16" s="76">
        <v>0</v>
      </c>
      <c r="J16" s="76">
        <f t="shared" si="2"/>
        <v>0</v>
      </c>
    </row>
    <row r="17" spans="2:10" ht="12" customHeight="1" x14ac:dyDescent="0.25">
      <c r="B17" s="238"/>
      <c r="C17" s="231" t="s">
        <v>234</v>
      </c>
      <c r="D17" s="232"/>
      <c r="E17" s="237">
        <f>SUM(E19:E29)</f>
        <v>0</v>
      </c>
      <c r="F17" s="237">
        <f>SUM(F19:F29)</f>
        <v>0</v>
      </c>
      <c r="G17" s="237">
        <f t="shared" ref="G17" si="3">SUM(G19:G29)</f>
        <v>0</v>
      </c>
      <c r="H17" s="237">
        <f t="shared" ref="H17:I17" si="4">SUM(H19:H29)</f>
        <v>0</v>
      </c>
      <c r="I17" s="237">
        <f t="shared" si="4"/>
        <v>0</v>
      </c>
      <c r="J17" s="237">
        <f t="shared" si="2"/>
        <v>0</v>
      </c>
    </row>
    <row r="18" spans="2:10" ht="12" customHeight="1" x14ac:dyDescent="0.25">
      <c r="B18" s="238"/>
      <c r="C18" s="231" t="s">
        <v>235</v>
      </c>
      <c r="D18" s="232"/>
      <c r="E18" s="237"/>
      <c r="F18" s="237"/>
      <c r="G18" s="237"/>
      <c r="H18" s="237"/>
      <c r="I18" s="237"/>
      <c r="J18" s="237">
        <f t="shared" si="2"/>
        <v>0</v>
      </c>
    </row>
    <row r="19" spans="2:10" ht="12" customHeight="1" x14ac:dyDescent="0.25">
      <c r="B19" s="69"/>
      <c r="C19" s="70"/>
      <c r="D19" s="71" t="s">
        <v>236</v>
      </c>
      <c r="E19" s="76">
        <v>0</v>
      </c>
      <c r="F19" s="76">
        <v>0</v>
      </c>
      <c r="G19" s="76">
        <f>E19+F19</f>
        <v>0</v>
      </c>
      <c r="H19" s="76">
        <v>0</v>
      </c>
      <c r="I19" s="76">
        <f>H19</f>
        <v>0</v>
      </c>
      <c r="J19" s="76">
        <f t="shared" si="2"/>
        <v>0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2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2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2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v>0</v>
      </c>
    </row>
    <row r="30" spans="2:10" ht="12" customHeight="1" x14ac:dyDescent="0.25">
      <c r="B30" s="69"/>
      <c r="C30" s="231" t="s">
        <v>247</v>
      </c>
      <c r="D30" s="232"/>
      <c r="E30" s="76">
        <f>SUM(E31:E35)</f>
        <v>0</v>
      </c>
      <c r="F30" s="76">
        <f>SUM(F31:F35)</f>
        <v>0</v>
      </c>
      <c r="G30" s="76">
        <f t="shared" si="0"/>
        <v>0</v>
      </c>
      <c r="H30" s="76">
        <f t="shared" ref="H30" si="5">F30+G30</f>
        <v>0</v>
      </c>
      <c r="I30" s="76">
        <f t="shared" ref="I30" si="6">G30+H30</f>
        <v>0</v>
      </c>
      <c r="J30" s="76">
        <f t="shared" ref="J30" si="7">H30+I30</f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8">F31+G31</f>
        <v>0</v>
      </c>
      <c r="I31" s="76">
        <f t="shared" ref="I31:I35" si="9">G31+H31</f>
        <v>0</v>
      </c>
      <c r="J31" s="76">
        <f t="shared" ref="J31:J35" si="10">H31+I31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8"/>
        <v>0</v>
      </c>
      <c r="I32" s="76">
        <f t="shared" si="9"/>
        <v>0</v>
      </c>
      <c r="J32" s="76">
        <f t="shared" si="10"/>
        <v>0</v>
      </c>
    </row>
    <row r="33" spans="2:10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8"/>
        <v>0</v>
      </c>
      <c r="I33" s="76">
        <f t="shared" si="9"/>
        <v>0</v>
      </c>
      <c r="J33" s="76">
        <f t="shared" si="10"/>
        <v>0</v>
      </c>
    </row>
    <row r="34" spans="2:10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8"/>
        <v>0</v>
      </c>
      <c r="I34" s="76">
        <f t="shared" si="9"/>
        <v>0</v>
      </c>
      <c r="J34" s="76">
        <f t="shared" si="10"/>
        <v>0</v>
      </c>
    </row>
    <row r="35" spans="2:10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8"/>
        <v>0</v>
      </c>
      <c r="I35" s="76">
        <f t="shared" si="9"/>
        <v>0</v>
      </c>
      <c r="J35" s="76">
        <f t="shared" si="10"/>
        <v>0</v>
      </c>
    </row>
    <row r="36" spans="2:10" ht="12" customHeight="1" x14ac:dyDescent="0.25">
      <c r="B36" s="69"/>
      <c r="C36" s="231" t="s">
        <v>445</v>
      </c>
      <c r="D36" s="232"/>
      <c r="E36" s="76">
        <v>21828420</v>
      </c>
      <c r="F36" s="76">
        <f>-1091421-372687</f>
        <v>-1464108</v>
      </c>
      <c r="G36" s="76">
        <f t="shared" si="0"/>
        <v>20364312</v>
      </c>
      <c r="H36" s="76">
        <v>13886309</v>
      </c>
      <c r="I36" s="76">
        <f>H36</f>
        <v>13886309</v>
      </c>
      <c r="J36" s="76">
        <f t="shared" si="1"/>
        <v>-7942111</v>
      </c>
    </row>
    <row r="37" spans="2:10" ht="12" customHeight="1" x14ac:dyDescent="0.25">
      <c r="B37" s="69"/>
      <c r="C37" s="231" t="s">
        <v>253</v>
      </c>
      <c r="D37" s="232"/>
      <c r="E37" s="76">
        <f>E38</f>
        <v>0</v>
      </c>
      <c r="F37" s="76">
        <f t="shared" ref="F37:G37" si="11">F38</f>
        <v>0</v>
      </c>
      <c r="G37" s="76">
        <f t="shared" si="11"/>
        <v>0</v>
      </c>
      <c r="H37" s="76">
        <f>G37</f>
        <v>0</v>
      </c>
      <c r="I37" s="76">
        <f>H37</f>
        <v>0</v>
      </c>
      <c r="J37" s="76">
        <f>I37-G37</f>
        <v>0</v>
      </c>
    </row>
    <row r="38" spans="2:10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>G38</f>
        <v>0</v>
      </c>
      <c r="I38" s="76">
        <f>H38</f>
        <v>0</v>
      </c>
      <c r="J38" s="76">
        <f>I38-G38</f>
        <v>0</v>
      </c>
    </row>
    <row r="39" spans="2:10" ht="12" customHeight="1" x14ac:dyDescent="0.25">
      <c r="B39" s="69"/>
      <c r="C39" s="231" t="s">
        <v>255</v>
      </c>
      <c r="D39" s="232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2">F39+G39</f>
        <v>0</v>
      </c>
      <c r="I39" s="76">
        <f t="shared" ref="I39" si="13">G39+H39</f>
        <v>0</v>
      </c>
      <c r="J39" s="76">
        <f t="shared" ref="J39" si="14">H39+I39</f>
        <v>0</v>
      </c>
    </row>
    <row r="40" spans="2:10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1"/>
        <v>0</v>
      </c>
    </row>
    <row r="41" spans="2:10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1"/>
        <v>0</v>
      </c>
    </row>
    <row r="42" spans="2:10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0" ht="12" customHeight="1" x14ac:dyDescent="0.25">
      <c r="B43" s="226" t="s">
        <v>258</v>
      </c>
      <c r="C43" s="227"/>
      <c r="D43" s="228"/>
      <c r="E43" s="236">
        <f>E10+E11+E12+E13+E14+E15+E16+E17+E30+E36+E37+E39</f>
        <v>21828420</v>
      </c>
      <c r="F43" s="236">
        <f>F10+F11+F12+F13+F14+F15+F16+F17+F30+F36+F37+F39</f>
        <v>-1464079</v>
      </c>
      <c r="G43" s="236">
        <f t="shared" ref="G43:J43" si="15">G10+G11+G12+G13+G14+G15+G16+G17+G30+G36+G37+G39</f>
        <v>20364341</v>
      </c>
      <c r="H43" s="236">
        <f t="shared" si="15"/>
        <v>13886599</v>
      </c>
      <c r="I43" s="236">
        <f t="shared" si="15"/>
        <v>13886599</v>
      </c>
      <c r="J43" s="237">
        <f t="shared" si="15"/>
        <v>-7941821</v>
      </c>
    </row>
    <row r="44" spans="2:10" ht="12" customHeight="1" x14ac:dyDescent="0.25">
      <c r="B44" s="226" t="s">
        <v>259</v>
      </c>
      <c r="C44" s="227"/>
      <c r="D44" s="228"/>
      <c r="E44" s="236"/>
      <c r="F44" s="236"/>
      <c r="G44" s="236"/>
      <c r="H44" s="236"/>
      <c r="I44" s="236"/>
      <c r="J44" s="237"/>
    </row>
    <row r="45" spans="2:10" ht="12" customHeight="1" x14ac:dyDescent="0.25">
      <c r="B45" s="226" t="s">
        <v>260</v>
      </c>
      <c r="C45" s="227"/>
      <c r="D45" s="228"/>
      <c r="E45" s="114"/>
      <c r="F45" s="114"/>
      <c r="G45" s="114"/>
      <c r="H45" s="114"/>
      <c r="I45" s="114"/>
      <c r="J45" s="76">
        <f t="shared" si="1"/>
        <v>0</v>
      </c>
    </row>
    <row r="46" spans="2:10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0" ht="12" customHeight="1" x14ac:dyDescent="0.25">
      <c r="B47" s="226" t="s">
        <v>261</v>
      </c>
      <c r="C47" s="227"/>
      <c r="D47" s="228"/>
      <c r="E47" s="76"/>
      <c r="F47" s="76"/>
      <c r="G47" s="76"/>
      <c r="H47" s="76"/>
      <c r="I47" s="76"/>
      <c r="J47" s="76">
        <f t="shared" si="1"/>
        <v>0</v>
      </c>
    </row>
    <row r="48" spans="2:10" ht="12" customHeight="1" x14ac:dyDescent="0.25">
      <c r="B48" s="69"/>
      <c r="C48" s="231" t="s">
        <v>262</v>
      </c>
      <c r="D48" s="232"/>
      <c r="E48" s="76">
        <f>SUM(E49:E56)</f>
        <v>0</v>
      </c>
      <c r="F48" s="76">
        <f t="shared" ref="F48:I48" si="16">SUM(F49:F56)</f>
        <v>0</v>
      </c>
      <c r="G48" s="76">
        <f t="shared" si="16"/>
        <v>0</v>
      </c>
      <c r="H48" s="76">
        <f t="shared" si="16"/>
        <v>0</v>
      </c>
      <c r="I48" s="76">
        <f t="shared" si="16"/>
        <v>0</v>
      </c>
      <c r="J48" s="76">
        <f t="shared" si="1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1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1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1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1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1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1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1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1"/>
        <v>0</v>
      </c>
    </row>
    <row r="57" spans="2:10" ht="12" customHeight="1" x14ac:dyDescent="0.25">
      <c r="B57" s="69"/>
      <c r="C57" s="231" t="s">
        <v>271</v>
      </c>
      <c r="D57" s="232"/>
      <c r="E57" s="76">
        <f>SUM(E58:E61)</f>
        <v>0</v>
      </c>
      <c r="F57" s="76">
        <f>SUM(F58:F61)</f>
        <v>11050740</v>
      </c>
      <c r="G57" s="76">
        <f>SUM(G58:G61)</f>
        <v>11050740</v>
      </c>
      <c r="H57" s="76">
        <f t="shared" ref="H57:J57" si="17">SUM(H58:H61)</f>
        <v>11050740</v>
      </c>
      <c r="I57" s="76">
        <f t="shared" si="17"/>
        <v>11050740</v>
      </c>
      <c r="J57" s="76">
        <f t="shared" si="17"/>
        <v>11050740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8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8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8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11050740</v>
      </c>
      <c r="G61" s="76">
        <f>E61+F61</f>
        <v>11050740</v>
      </c>
      <c r="H61" s="76">
        <v>11050740</v>
      </c>
      <c r="I61" s="76">
        <f>H61</f>
        <v>11050740</v>
      </c>
      <c r="J61" s="76">
        <f t="shared" si="18"/>
        <v>11050740</v>
      </c>
    </row>
    <row r="62" spans="2:10" ht="12" customHeight="1" x14ac:dyDescent="0.25">
      <c r="B62" s="69"/>
      <c r="C62" s="231" t="s">
        <v>276</v>
      </c>
      <c r="D62" s="232"/>
      <c r="E62" s="76">
        <f>E63+E64</f>
        <v>0</v>
      </c>
      <c r="F62" s="76">
        <f t="shared" ref="F62:I62" si="19">F63+F64</f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8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8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8"/>
        <v>0</v>
      </c>
    </row>
    <row r="65" spans="2:10" ht="12" customHeight="1" x14ac:dyDescent="0.25">
      <c r="B65" s="69"/>
      <c r="C65" s="231" t="s">
        <v>446</v>
      </c>
      <c r="D65" s="232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8"/>
        <v>0</v>
      </c>
    </row>
    <row r="66" spans="2:10" ht="12" customHeight="1" x14ac:dyDescent="0.25">
      <c r="B66" s="69"/>
      <c r="C66" s="231" t="s">
        <v>279</v>
      </c>
      <c r="D66" s="232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8"/>
        <v>0</v>
      </c>
    </row>
    <row r="67" spans="2:10" ht="12" customHeight="1" x14ac:dyDescent="0.25">
      <c r="B67" s="72"/>
      <c r="C67" s="229"/>
      <c r="D67" s="230"/>
      <c r="E67" s="76"/>
      <c r="F67" s="76"/>
      <c r="G67" s="76"/>
      <c r="H67" s="76"/>
      <c r="I67" s="76"/>
      <c r="J67" s="76">
        <f t="shared" si="18"/>
        <v>0</v>
      </c>
    </row>
    <row r="68" spans="2:10" ht="12" customHeight="1" x14ac:dyDescent="0.25">
      <c r="B68" s="226" t="s">
        <v>280</v>
      </c>
      <c r="C68" s="227"/>
      <c r="D68" s="228"/>
      <c r="E68" s="76">
        <f>E48+E57+E62+E65+E66</f>
        <v>0</v>
      </c>
      <c r="F68" s="76">
        <f t="shared" ref="F68:J68" si="20">F48+F57+F62+F65+F66</f>
        <v>11050740</v>
      </c>
      <c r="G68" s="76">
        <f t="shared" si="20"/>
        <v>11050740</v>
      </c>
      <c r="H68" s="76">
        <f t="shared" si="20"/>
        <v>11050740</v>
      </c>
      <c r="I68" s="76">
        <f t="shared" si="20"/>
        <v>11050740</v>
      </c>
      <c r="J68" s="76">
        <f t="shared" si="20"/>
        <v>11050740</v>
      </c>
    </row>
    <row r="69" spans="2:10" ht="12" customHeight="1" x14ac:dyDescent="0.25">
      <c r="B69" s="72"/>
      <c r="C69" s="229"/>
      <c r="D69" s="230"/>
      <c r="E69" s="76"/>
      <c r="F69" s="76"/>
      <c r="G69" s="76"/>
      <c r="H69" s="76"/>
      <c r="I69" s="76"/>
      <c r="J69" s="76">
        <f t="shared" si="18"/>
        <v>0</v>
      </c>
    </row>
    <row r="70" spans="2:10" ht="12" customHeight="1" x14ac:dyDescent="0.25">
      <c r="B70" s="226" t="s">
        <v>281</v>
      </c>
      <c r="C70" s="227"/>
      <c r="D70" s="228"/>
      <c r="E70" s="76">
        <f>E71</f>
        <v>0</v>
      </c>
      <c r="F70" s="76">
        <f t="shared" ref="F70:I70" si="21">F71</f>
        <v>0</v>
      </c>
      <c r="G70" s="76">
        <f t="shared" si="21"/>
        <v>0</v>
      </c>
      <c r="H70" s="76">
        <f t="shared" si="21"/>
        <v>0</v>
      </c>
      <c r="I70" s="76">
        <f t="shared" si="21"/>
        <v>0</v>
      </c>
      <c r="J70" s="76">
        <f t="shared" si="18"/>
        <v>0</v>
      </c>
    </row>
    <row r="71" spans="2:10" ht="12" customHeight="1" x14ac:dyDescent="0.25">
      <c r="B71" s="69"/>
      <c r="C71" s="231" t="s">
        <v>282</v>
      </c>
      <c r="D71" s="232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8"/>
        <v>0</v>
      </c>
    </row>
    <row r="72" spans="2:10" ht="12" customHeight="1" x14ac:dyDescent="0.25">
      <c r="B72" s="72"/>
      <c r="C72" s="229"/>
      <c r="D72" s="230"/>
      <c r="E72" s="76"/>
      <c r="F72" s="76"/>
      <c r="G72" s="76"/>
      <c r="H72" s="76"/>
      <c r="I72" s="76"/>
      <c r="J72" s="76">
        <f t="shared" si="18"/>
        <v>0</v>
      </c>
    </row>
    <row r="73" spans="2:10" ht="12" customHeight="1" x14ac:dyDescent="0.25">
      <c r="B73" s="226" t="s">
        <v>283</v>
      </c>
      <c r="C73" s="227"/>
      <c r="D73" s="228"/>
      <c r="E73" s="76">
        <f>E43+E68+E70</f>
        <v>21828420</v>
      </c>
      <c r="F73" s="76">
        <f t="shared" ref="F73:I73" si="22">F43+F68+F70</f>
        <v>9586661</v>
      </c>
      <c r="G73" s="76">
        <f t="shared" si="22"/>
        <v>31415081</v>
      </c>
      <c r="H73" s="76">
        <f t="shared" si="22"/>
        <v>24937339</v>
      </c>
      <c r="I73" s="76">
        <f t="shared" si="22"/>
        <v>24937339</v>
      </c>
      <c r="J73" s="76">
        <f t="shared" si="18"/>
        <v>3108919</v>
      </c>
    </row>
    <row r="74" spans="2:10" ht="12" customHeight="1" x14ac:dyDescent="0.25">
      <c r="B74" s="72"/>
      <c r="C74" s="229"/>
      <c r="D74" s="230"/>
      <c r="E74" s="76"/>
      <c r="F74" s="76"/>
      <c r="G74" s="76"/>
      <c r="H74" s="76"/>
      <c r="I74" s="76"/>
      <c r="J74" s="76">
        <f t="shared" si="18"/>
        <v>0</v>
      </c>
    </row>
    <row r="75" spans="2:10" ht="12" customHeight="1" x14ac:dyDescent="0.25">
      <c r="B75" s="69"/>
      <c r="C75" s="233" t="s">
        <v>284</v>
      </c>
      <c r="D75" s="228"/>
      <c r="E75" s="76"/>
      <c r="F75" s="76"/>
      <c r="G75" s="76"/>
      <c r="H75" s="76"/>
      <c r="I75" s="76"/>
      <c r="J75" s="76">
        <f t="shared" si="18"/>
        <v>0</v>
      </c>
    </row>
    <row r="76" spans="2:10" ht="12" customHeight="1" x14ac:dyDescent="0.25">
      <c r="B76" s="69"/>
      <c r="C76" s="231" t="s">
        <v>285</v>
      </c>
      <c r="D76" s="232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3">I76-E76</f>
        <v>0</v>
      </c>
    </row>
    <row r="77" spans="2:10" ht="15" customHeight="1" x14ac:dyDescent="0.25">
      <c r="B77" s="69"/>
      <c r="C77" s="234" t="s">
        <v>286</v>
      </c>
      <c r="D77" s="235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3"/>
        <v>0</v>
      </c>
    </row>
    <row r="78" spans="2:10" ht="12" customHeight="1" x14ac:dyDescent="0.25">
      <c r="B78" s="69"/>
      <c r="C78" s="233" t="s">
        <v>287</v>
      </c>
      <c r="D78" s="228"/>
      <c r="E78" s="76">
        <f>E76+E77</f>
        <v>0</v>
      </c>
      <c r="F78" s="76">
        <f t="shared" ref="F78:J78" si="24">F76+F77</f>
        <v>0</v>
      </c>
      <c r="G78" s="76">
        <f t="shared" si="24"/>
        <v>0</v>
      </c>
      <c r="H78" s="76">
        <f t="shared" si="24"/>
        <v>0</v>
      </c>
      <c r="I78" s="76">
        <f t="shared" si="24"/>
        <v>0</v>
      </c>
      <c r="J78" s="76">
        <f t="shared" si="24"/>
        <v>0</v>
      </c>
    </row>
    <row r="79" spans="2:10" ht="12" customHeight="1" thickBot="1" x14ac:dyDescent="0.3">
      <c r="B79" s="75"/>
      <c r="C79" s="224"/>
      <c r="D79" s="225"/>
      <c r="E79" s="77"/>
      <c r="F79" s="77"/>
      <c r="G79" s="77"/>
      <c r="H79" s="77"/>
      <c r="I79" s="77"/>
      <c r="J79" s="77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2"/>
  <sheetViews>
    <sheetView zoomScale="110" zoomScaleNormal="110" workbookViewId="0">
      <selection activeCell="A5" sqref="A5:H5"/>
    </sheetView>
  </sheetViews>
  <sheetFormatPr baseColWidth="10" defaultRowHeight="15" x14ac:dyDescent="0.25"/>
  <cols>
    <col min="1" max="1" width="4.7109375" customWidth="1"/>
    <col min="2" max="2" width="38.140625" customWidth="1"/>
  </cols>
  <sheetData>
    <row r="1" spans="1:10" ht="10.5" customHeight="1" x14ac:dyDescent="0.25">
      <c r="A1" s="254" t="s">
        <v>120</v>
      </c>
      <c r="B1" s="265"/>
      <c r="C1" s="265"/>
      <c r="D1" s="265"/>
      <c r="E1" s="265"/>
      <c r="F1" s="265"/>
      <c r="G1" s="265"/>
      <c r="H1" s="266"/>
    </row>
    <row r="2" spans="1:10" ht="10.5" customHeight="1" x14ac:dyDescent="0.25">
      <c r="A2" s="267" t="s">
        <v>290</v>
      </c>
      <c r="B2" s="268"/>
      <c r="C2" s="268"/>
      <c r="D2" s="268"/>
      <c r="E2" s="268"/>
      <c r="F2" s="268"/>
      <c r="G2" s="268"/>
      <c r="H2" s="269"/>
    </row>
    <row r="3" spans="1:10" ht="10.5" customHeight="1" x14ac:dyDescent="0.25">
      <c r="A3" s="267" t="s">
        <v>291</v>
      </c>
      <c r="B3" s="268"/>
      <c r="C3" s="268"/>
      <c r="D3" s="268"/>
      <c r="E3" s="268"/>
      <c r="F3" s="268"/>
      <c r="G3" s="268"/>
      <c r="H3" s="269"/>
    </row>
    <row r="4" spans="1:10" ht="10.5" customHeight="1" x14ac:dyDescent="0.25">
      <c r="A4" s="267" t="s">
        <v>452</v>
      </c>
      <c r="B4" s="268"/>
      <c r="C4" s="268"/>
      <c r="D4" s="268"/>
      <c r="E4" s="268"/>
      <c r="F4" s="268"/>
      <c r="G4" s="268"/>
      <c r="H4" s="269"/>
    </row>
    <row r="5" spans="1:10" ht="10.5" customHeight="1" thickBot="1" x14ac:dyDescent="0.3">
      <c r="A5" s="256" t="s">
        <v>1</v>
      </c>
      <c r="B5" s="270"/>
      <c r="C5" s="270"/>
      <c r="D5" s="270"/>
      <c r="E5" s="270"/>
      <c r="F5" s="270"/>
      <c r="G5" s="270"/>
      <c r="H5" s="271"/>
    </row>
    <row r="6" spans="1:10" ht="10.5" customHeight="1" thickBot="1" x14ac:dyDescent="0.3">
      <c r="A6" s="254" t="s">
        <v>370</v>
      </c>
      <c r="B6" s="255"/>
      <c r="C6" s="258" t="s">
        <v>292</v>
      </c>
      <c r="D6" s="259"/>
      <c r="E6" s="259"/>
      <c r="F6" s="259"/>
      <c r="G6" s="260"/>
      <c r="H6" s="261" t="s">
        <v>371</v>
      </c>
    </row>
    <row r="7" spans="1:10" ht="18.75" customHeight="1" thickBot="1" x14ac:dyDescent="0.3">
      <c r="A7" s="256"/>
      <c r="B7" s="257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62"/>
    </row>
    <row r="8" spans="1:10" ht="10.5" customHeight="1" x14ac:dyDescent="0.25">
      <c r="A8" s="263" t="s">
        <v>296</v>
      </c>
      <c r="B8" s="264"/>
      <c r="C8" s="89">
        <f>C9+C17+C27+C37+C47+C57+C70+C61+C74</f>
        <v>21828420</v>
      </c>
      <c r="D8" s="89">
        <f>D9+D17+D27+D37+D47+D57+D61+D70+D74</f>
        <v>-1464079</v>
      </c>
      <c r="E8" s="89">
        <f t="shared" ref="E8" si="0">E9+E17+E27+E37+E47+E57+E70+E61+E74</f>
        <v>20364341</v>
      </c>
      <c r="F8" s="89">
        <f>F9+F17+F27+F37+F47+F57+F70+F61+F74</f>
        <v>12742993</v>
      </c>
      <c r="G8" s="150">
        <f t="shared" ref="G8:H8" si="1">G9+G17+G27+G37+G47+G57+G70+G61+G74</f>
        <v>12742993</v>
      </c>
      <c r="H8" s="150">
        <f t="shared" si="1"/>
        <v>7621348</v>
      </c>
    </row>
    <row r="9" spans="1:10" ht="10.5" customHeight="1" x14ac:dyDescent="0.25">
      <c r="A9" s="246" t="s">
        <v>297</v>
      </c>
      <c r="B9" s="247"/>
      <c r="C9" s="85">
        <f>SUM(C10:C16)</f>
        <v>12639466</v>
      </c>
      <c r="D9" s="85">
        <f>D11+D14</f>
        <v>-74000</v>
      </c>
      <c r="E9" s="85">
        <f t="shared" ref="E9:H9" si="2">SUM(E10:E16)</f>
        <v>12565466</v>
      </c>
      <c r="F9" s="85">
        <f t="shared" si="2"/>
        <v>7866292</v>
      </c>
      <c r="G9" s="85">
        <f t="shared" si="2"/>
        <v>7866292</v>
      </c>
      <c r="H9" s="85">
        <f t="shared" si="2"/>
        <v>4699174</v>
      </c>
      <c r="J9" s="59"/>
    </row>
    <row r="10" spans="1:10" ht="10.5" customHeight="1" x14ac:dyDescent="0.25">
      <c r="A10" s="82"/>
      <c r="B10" s="81" t="s">
        <v>298</v>
      </c>
      <c r="C10" s="85">
        <v>8378640</v>
      </c>
      <c r="D10" s="103">
        <v>0</v>
      </c>
      <c r="E10" s="86">
        <f>C10+D10</f>
        <v>8378640</v>
      </c>
      <c r="F10" s="86">
        <v>6147912</v>
      </c>
      <c r="G10" s="86">
        <f>F10</f>
        <v>6147912</v>
      </c>
      <c r="H10" s="86">
        <f>E10-F10</f>
        <v>2230728</v>
      </c>
    </row>
    <row r="11" spans="1:10" ht="10.5" customHeight="1" x14ac:dyDescent="0.25">
      <c r="A11" s="82"/>
      <c r="B11" s="81" t="s">
        <v>299</v>
      </c>
      <c r="C11" s="85">
        <v>0</v>
      </c>
      <c r="D11" s="86">
        <v>16000</v>
      </c>
      <c r="E11" s="86">
        <f t="shared" ref="E11:E16" si="3">C11+D11</f>
        <v>16000</v>
      </c>
      <c r="F11" s="86">
        <v>8000</v>
      </c>
      <c r="G11" s="86">
        <f t="shared" ref="G11:G16" si="4">F11</f>
        <v>8000</v>
      </c>
      <c r="H11" s="86">
        <f t="shared" ref="H11:H16" si="5">E11-F11</f>
        <v>8000</v>
      </c>
    </row>
    <row r="12" spans="1:10" ht="10.5" customHeight="1" x14ac:dyDescent="0.25">
      <c r="A12" s="82"/>
      <c r="B12" s="81" t="s">
        <v>300</v>
      </c>
      <c r="C12" s="85">
        <v>1458360</v>
      </c>
      <c r="D12" s="86">
        <v>0</v>
      </c>
      <c r="E12" s="86">
        <f t="shared" si="3"/>
        <v>1458360</v>
      </c>
      <c r="F12" s="86">
        <v>264273</v>
      </c>
      <c r="G12" s="86">
        <f t="shared" si="4"/>
        <v>264273</v>
      </c>
      <c r="H12" s="86">
        <f t="shared" si="5"/>
        <v>1194087</v>
      </c>
    </row>
    <row r="13" spans="1:10" ht="10.5" customHeight="1" x14ac:dyDescent="0.25">
      <c r="A13" s="82"/>
      <c r="B13" s="81" t="s">
        <v>301</v>
      </c>
      <c r="C13" s="85">
        <v>330400</v>
      </c>
      <c r="D13" s="103">
        <v>0</v>
      </c>
      <c r="E13" s="86">
        <f t="shared" si="3"/>
        <v>330400</v>
      </c>
      <c r="F13" s="86">
        <v>0</v>
      </c>
      <c r="G13" s="86">
        <f t="shared" si="4"/>
        <v>0</v>
      </c>
      <c r="H13" s="86">
        <f t="shared" si="5"/>
        <v>330400</v>
      </c>
    </row>
    <row r="14" spans="1:10" ht="10.5" customHeight="1" x14ac:dyDescent="0.25">
      <c r="A14" s="82"/>
      <c r="B14" s="81" t="s">
        <v>302</v>
      </c>
      <c r="C14" s="85">
        <v>2472066</v>
      </c>
      <c r="D14" s="86">
        <v>-90000</v>
      </c>
      <c r="E14" s="86">
        <f t="shared" si="3"/>
        <v>2382066</v>
      </c>
      <c r="F14" s="86">
        <v>1446107</v>
      </c>
      <c r="G14" s="86">
        <f t="shared" si="4"/>
        <v>1446107</v>
      </c>
      <c r="H14" s="86">
        <f t="shared" si="5"/>
        <v>935959</v>
      </c>
    </row>
    <row r="15" spans="1:10" ht="10.5" customHeight="1" x14ac:dyDescent="0.25">
      <c r="A15" s="82"/>
      <c r="B15" s="81" t="s">
        <v>303</v>
      </c>
      <c r="C15" s="85">
        <v>0</v>
      </c>
      <c r="D15" s="86">
        <v>0</v>
      </c>
      <c r="E15" s="86">
        <f t="shared" si="3"/>
        <v>0</v>
      </c>
      <c r="F15" s="86">
        <v>0</v>
      </c>
      <c r="G15" s="86">
        <f t="shared" si="4"/>
        <v>0</v>
      </c>
      <c r="H15" s="86">
        <f t="shared" si="5"/>
        <v>0</v>
      </c>
    </row>
    <row r="16" spans="1:10" ht="10.5" customHeight="1" x14ac:dyDescent="0.25">
      <c r="A16" s="82"/>
      <c r="B16" s="81" t="s">
        <v>304</v>
      </c>
      <c r="C16" s="85">
        <v>0</v>
      </c>
      <c r="D16" s="86">
        <v>0</v>
      </c>
      <c r="E16" s="86">
        <f t="shared" si="3"/>
        <v>0</v>
      </c>
      <c r="F16" s="86">
        <v>0</v>
      </c>
      <c r="G16" s="86">
        <f t="shared" si="4"/>
        <v>0</v>
      </c>
      <c r="H16" s="86">
        <f t="shared" si="5"/>
        <v>0</v>
      </c>
    </row>
    <row r="17" spans="1:10" ht="10.5" customHeight="1" x14ac:dyDescent="0.25">
      <c r="A17" s="246" t="s">
        <v>305</v>
      </c>
      <c r="B17" s="247"/>
      <c r="C17" s="85">
        <f>SUM(C18:C26)</f>
        <v>2468010</v>
      </c>
      <c r="D17" s="85">
        <f t="shared" ref="D17:F17" si="6">SUM(D18:D26)</f>
        <v>-553249</v>
      </c>
      <c r="E17" s="85">
        <f t="shared" si="6"/>
        <v>1914761</v>
      </c>
      <c r="F17" s="85">
        <f t="shared" si="6"/>
        <v>843428</v>
      </c>
      <c r="G17" s="85">
        <f>SUM(G18:G26)</f>
        <v>843428</v>
      </c>
      <c r="H17" s="86">
        <f t="shared" ref="H17:H56" si="7">E17-F17</f>
        <v>1071333</v>
      </c>
      <c r="J17" s="59"/>
    </row>
    <row r="18" spans="1:10" ht="10.5" customHeight="1" x14ac:dyDescent="0.25">
      <c r="A18" s="82"/>
      <c r="B18" s="81" t="s">
        <v>306</v>
      </c>
      <c r="C18" s="85">
        <v>550779</v>
      </c>
      <c r="D18" s="86">
        <f>-63487-25579</f>
        <v>-89066</v>
      </c>
      <c r="E18" s="86">
        <f>C18+D18</f>
        <v>461713</v>
      </c>
      <c r="F18" s="86">
        <v>405750</v>
      </c>
      <c r="G18" s="86">
        <f>F18</f>
        <v>405750</v>
      </c>
      <c r="H18" s="86">
        <f t="shared" si="7"/>
        <v>55963</v>
      </c>
    </row>
    <row r="19" spans="1:10" ht="10.5" customHeight="1" x14ac:dyDescent="0.25">
      <c r="A19" s="82"/>
      <c r="B19" s="81" t="s">
        <v>307</v>
      </c>
      <c r="C19" s="85">
        <v>325000</v>
      </c>
      <c r="D19" s="103">
        <v>-88000</v>
      </c>
      <c r="E19" s="86">
        <f t="shared" ref="E19:E26" si="8">C19+D19</f>
        <v>237000</v>
      </c>
      <c r="F19" s="86">
        <v>10668</v>
      </c>
      <c r="G19" s="86">
        <f t="shared" ref="G19:G26" si="9">F19</f>
        <v>10668</v>
      </c>
      <c r="H19" s="86">
        <f t="shared" si="7"/>
        <v>226332</v>
      </c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8"/>
        <v>0</v>
      </c>
      <c r="F20" s="86">
        <v>0</v>
      </c>
      <c r="G20" s="86">
        <f t="shared" si="9"/>
        <v>0</v>
      </c>
      <c r="H20" s="86">
        <f t="shared" si="7"/>
        <v>0</v>
      </c>
    </row>
    <row r="21" spans="1:10" ht="10.5" customHeight="1" x14ac:dyDescent="0.25">
      <c r="A21" s="82"/>
      <c r="B21" s="81" t="s">
        <v>309</v>
      </c>
      <c r="C21" s="85">
        <v>25000</v>
      </c>
      <c r="D21" s="86">
        <v>-7000</v>
      </c>
      <c r="E21" s="86">
        <f t="shared" si="8"/>
        <v>18000</v>
      </c>
      <c r="F21" s="86">
        <v>11332</v>
      </c>
      <c r="G21" s="86">
        <f t="shared" si="9"/>
        <v>11332</v>
      </c>
      <c r="H21" s="86">
        <f t="shared" si="7"/>
        <v>6668</v>
      </c>
    </row>
    <row r="22" spans="1:10" ht="10.5" customHeight="1" x14ac:dyDescent="0.25">
      <c r="A22" s="82"/>
      <c r="B22" s="81" t="s">
        <v>310</v>
      </c>
      <c r="C22" s="85">
        <v>200231</v>
      </c>
      <c r="D22" s="86">
        <f>-39092-39091</f>
        <v>-78183</v>
      </c>
      <c r="E22" s="86">
        <f t="shared" si="8"/>
        <v>122048</v>
      </c>
      <c r="F22" s="86">
        <v>134660</v>
      </c>
      <c r="G22" s="86">
        <f t="shared" si="9"/>
        <v>134660</v>
      </c>
      <c r="H22" s="86">
        <f t="shared" si="7"/>
        <v>-12612</v>
      </c>
    </row>
    <row r="23" spans="1:10" ht="10.5" customHeight="1" x14ac:dyDescent="0.25">
      <c r="A23" s="82"/>
      <c r="B23" s="81" t="s">
        <v>311</v>
      </c>
      <c r="C23" s="85">
        <v>133000</v>
      </c>
      <c r="D23" s="103">
        <v>-2000</v>
      </c>
      <c r="E23" s="86">
        <f t="shared" si="8"/>
        <v>131000</v>
      </c>
      <c r="F23" s="86">
        <v>133794</v>
      </c>
      <c r="G23" s="86">
        <f t="shared" si="9"/>
        <v>133794</v>
      </c>
      <c r="H23" s="86">
        <f t="shared" si="7"/>
        <v>-2794</v>
      </c>
    </row>
    <row r="24" spans="1:10" ht="10.5" customHeight="1" x14ac:dyDescent="0.25">
      <c r="A24" s="82"/>
      <c r="B24" s="81" t="s">
        <v>312</v>
      </c>
      <c r="C24" s="85">
        <v>1210000</v>
      </c>
      <c r="D24" s="103">
        <v>-289000</v>
      </c>
      <c r="E24" s="86">
        <f t="shared" si="8"/>
        <v>921000</v>
      </c>
      <c r="F24" s="86">
        <v>147224</v>
      </c>
      <c r="G24" s="86">
        <f t="shared" si="9"/>
        <v>147224</v>
      </c>
      <c r="H24" s="86">
        <f t="shared" si="7"/>
        <v>773776</v>
      </c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8"/>
        <v>0</v>
      </c>
      <c r="F25" s="86">
        <v>0</v>
      </c>
      <c r="G25" s="86">
        <f t="shared" si="9"/>
        <v>0</v>
      </c>
      <c r="H25" s="86">
        <f t="shared" si="7"/>
        <v>0</v>
      </c>
    </row>
    <row r="26" spans="1:10" ht="10.5" customHeight="1" x14ac:dyDescent="0.25">
      <c r="A26" s="82"/>
      <c r="B26" s="81" t="s">
        <v>314</v>
      </c>
      <c r="C26" s="85">
        <v>24000</v>
      </c>
      <c r="D26" s="86">
        <v>0</v>
      </c>
      <c r="E26" s="86">
        <f t="shared" si="8"/>
        <v>24000</v>
      </c>
      <c r="F26" s="86">
        <v>0</v>
      </c>
      <c r="G26" s="86">
        <f t="shared" si="9"/>
        <v>0</v>
      </c>
      <c r="H26" s="86">
        <f t="shared" si="7"/>
        <v>24000</v>
      </c>
    </row>
    <row r="27" spans="1:10" ht="10.5" customHeight="1" x14ac:dyDescent="0.25">
      <c r="A27" s="246" t="s">
        <v>315</v>
      </c>
      <c r="B27" s="247"/>
      <c r="C27" s="85">
        <f>SUM(C28:C36)</f>
        <v>4623504</v>
      </c>
      <c r="D27" s="85">
        <f t="shared" ref="D27:F27" si="10">SUM(D28:D36)</f>
        <v>-708208</v>
      </c>
      <c r="E27" s="85">
        <f t="shared" si="10"/>
        <v>3915296</v>
      </c>
      <c r="F27" s="85">
        <f t="shared" si="10"/>
        <v>2092539</v>
      </c>
      <c r="G27" s="85">
        <f>SUM(G28:G36)</f>
        <v>2092539</v>
      </c>
      <c r="H27" s="86">
        <f t="shared" si="7"/>
        <v>1822757</v>
      </c>
      <c r="J27" s="59"/>
    </row>
    <row r="28" spans="1:10" ht="10.5" customHeight="1" x14ac:dyDescent="0.25">
      <c r="A28" s="82"/>
      <c r="B28" s="81" t="s">
        <v>316</v>
      </c>
      <c r="C28" s="85">
        <v>539521</v>
      </c>
      <c r="D28" s="103">
        <f>-39997-201987</f>
        <v>-241984</v>
      </c>
      <c r="E28" s="86">
        <f>C28+D28</f>
        <v>297537</v>
      </c>
      <c r="F28" s="86">
        <v>206471</v>
      </c>
      <c r="G28" s="86">
        <f>F28</f>
        <v>206471</v>
      </c>
      <c r="H28" s="86">
        <f t="shared" si="7"/>
        <v>91066</v>
      </c>
    </row>
    <row r="29" spans="1:10" ht="10.5" customHeight="1" x14ac:dyDescent="0.25">
      <c r="A29" s="82"/>
      <c r="B29" s="81" t="s">
        <v>317</v>
      </c>
      <c r="C29" s="85">
        <v>677500</v>
      </c>
      <c r="D29" s="103">
        <v>-242969</v>
      </c>
      <c r="E29" s="86">
        <f>C29+D29</f>
        <v>434531</v>
      </c>
      <c r="F29" s="86">
        <v>67164</v>
      </c>
      <c r="G29" s="86">
        <f t="shared" ref="G29:G36" si="11">F29</f>
        <v>67164</v>
      </c>
      <c r="H29" s="86">
        <f t="shared" si="7"/>
        <v>367367</v>
      </c>
    </row>
    <row r="30" spans="1:10" ht="10.5" customHeight="1" x14ac:dyDescent="0.25">
      <c r="A30" s="82"/>
      <c r="B30" s="81" t="s">
        <v>318</v>
      </c>
      <c r="C30" s="85">
        <v>1426853</v>
      </c>
      <c r="D30" s="86">
        <v>-22000</v>
      </c>
      <c r="E30" s="86">
        <f t="shared" ref="E30:E36" si="12">C30+D30</f>
        <v>1404853</v>
      </c>
      <c r="F30" s="86">
        <v>909096</v>
      </c>
      <c r="G30" s="86">
        <f t="shared" si="11"/>
        <v>909096</v>
      </c>
      <c r="H30" s="86">
        <f t="shared" si="7"/>
        <v>495757</v>
      </c>
    </row>
    <row r="31" spans="1:10" ht="10.5" customHeight="1" x14ac:dyDescent="0.25">
      <c r="A31" s="82"/>
      <c r="B31" s="81" t="s">
        <v>319</v>
      </c>
      <c r="C31" s="85">
        <v>179000</v>
      </c>
      <c r="D31" s="86">
        <v>0</v>
      </c>
      <c r="E31" s="86">
        <f t="shared" si="12"/>
        <v>179000</v>
      </c>
      <c r="F31" s="86">
        <v>82636</v>
      </c>
      <c r="G31" s="86">
        <f t="shared" si="11"/>
        <v>82636</v>
      </c>
      <c r="H31" s="86">
        <f t="shared" si="7"/>
        <v>96364</v>
      </c>
    </row>
    <row r="32" spans="1:10" ht="10.5" customHeight="1" x14ac:dyDescent="0.25">
      <c r="A32" s="82"/>
      <c r="B32" s="81" t="s">
        <v>320</v>
      </c>
      <c r="C32" s="85">
        <v>262648</v>
      </c>
      <c r="D32" s="103">
        <f>29489-42628</f>
        <v>-13139</v>
      </c>
      <c r="E32" s="86">
        <f t="shared" si="12"/>
        <v>249509</v>
      </c>
      <c r="F32" s="86">
        <v>202818</v>
      </c>
      <c r="G32" s="86">
        <f t="shared" si="11"/>
        <v>202818</v>
      </c>
      <c r="H32" s="86">
        <f t="shared" si="7"/>
        <v>46691</v>
      </c>
    </row>
    <row r="33" spans="1:8" ht="10.5" customHeight="1" x14ac:dyDescent="0.25">
      <c r="A33" s="82"/>
      <c r="B33" s="81" t="s">
        <v>321</v>
      </c>
      <c r="C33" s="85">
        <v>46982</v>
      </c>
      <c r="D33" s="103">
        <v>-12000</v>
      </c>
      <c r="E33" s="86">
        <f t="shared" si="12"/>
        <v>34982</v>
      </c>
      <c r="F33" s="86">
        <v>0</v>
      </c>
      <c r="G33" s="86">
        <f t="shared" si="11"/>
        <v>0</v>
      </c>
      <c r="H33" s="86">
        <f t="shared" si="7"/>
        <v>34982</v>
      </c>
    </row>
    <row r="34" spans="1:8" ht="10.5" customHeight="1" x14ac:dyDescent="0.25">
      <c r="A34" s="82"/>
      <c r="B34" s="81" t="s">
        <v>322</v>
      </c>
      <c r="C34" s="85">
        <v>314000</v>
      </c>
      <c r="D34" s="86">
        <v>-63200</v>
      </c>
      <c r="E34" s="86">
        <f t="shared" si="12"/>
        <v>250800</v>
      </c>
      <c r="F34" s="86">
        <v>71152</v>
      </c>
      <c r="G34" s="86">
        <f t="shared" si="11"/>
        <v>71152</v>
      </c>
      <c r="H34" s="86">
        <f t="shared" si="7"/>
        <v>179648</v>
      </c>
    </row>
    <row r="35" spans="1:8" ht="10.5" customHeight="1" x14ac:dyDescent="0.25">
      <c r="A35" s="82"/>
      <c r="B35" s="81" t="s">
        <v>323</v>
      </c>
      <c r="C35" s="85">
        <v>355000</v>
      </c>
      <c r="D35" s="103">
        <v>-48890</v>
      </c>
      <c r="E35" s="86">
        <f t="shared" si="12"/>
        <v>306110</v>
      </c>
      <c r="F35" s="86">
        <v>305110</v>
      </c>
      <c r="G35" s="86">
        <f t="shared" si="11"/>
        <v>305110</v>
      </c>
      <c r="H35" s="86">
        <f t="shared" si="7"/>
        <v>1000</v>
      </c>
    </row>
    <row r="36" spans="1:8" ht="10.5" customHeight="1" x14ac:dyDescent="0.25">
      <c r="A36" s="82"/>
      <c r="B36" s="81" t="s">
        <v>324</v>
      </c>
      <c r="C36" s="85">
        <v>822000</v>
      </c>
      <c r="D36" s="86">
        <v>-64026</v>
      </c>
      <c r="E36" s="86">
        <f t="shared" si="12"/>
        <v>757974</v>
      </c>
      <c r="F36" s="86">
        <v>248092</v>
      </c>
      <c r="G36" s="86">
        <f t="shared" si="11"/>
        <v>248092</v>
      </c>
      <c r="H36" s="86">
        <f t="shared" si="7"/>
        <v>509882</v>
      </c>
    </row>
    <row r="37" spans="1:8" ht="16.5" customHeight="1" x14ac:dyDescent="0.25">
      <c r="A37" s="252" t="s">
        <v>325</v>
      </c>
      <c r="B37" s="253"/>
      <c r="C37" s="85">
        <f>SUM(C38:C46)</f>
        <v>2097440</v>
      </c>
      <c r="D37" s="85">
        <f t="shared" ref="D37:G37" si="13">SUM(D38:D46)</f>
        <v>-128622</v>
      </c>
      <c r="E37" s="85">
        <f t="shared" si="13"/>
        <v>1968818</v>
      </c>
      <c r="F37" s="85">
        <f t="shared" si="13"/>
        <v>1940734</v>
      </c>
      <c r="G37" s="85">
        <f t="shared" si="13"/>
        <v>1940734</v>
      </c>
      <c r="H37" s="86">
        <f t="shared" si="7"/>
        <v>28084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5">
        <v>0</v>
      </c>
      <c r="G38" s="85">
        <v>0</v>
      </c>
      <c r="H38" s="86">
        <f t="shared" si="7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5">
        <v>0</v>
      </c>
      <c r="G39" s="85">
        <v>0</v>
      </c>
      <c r="H39" s="86">
        <f t="shared" si="7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5">
        <v>0</v>
      </c>
      <c r="E40" s="85">
        <v>0</v>
      </c>
      <c r="F40" s="85">
        <v>0</v>
      </c>
      <c r="G40" s="85">
        <v>0</v>
      </c>
      <c r="H40" s="86">
        <f t="shared" si="7"/>
        <v>0</v>
      </c>
    </row>
    <row r="41" spans="1:8" ht="10.5" customHeight="1" x14ac:dyDescent="0.25">
      <c r="A41" s="82"/>
      <c r="B41" s="81" t="s">
        <v>329</v>
      </c>
      <c r="C41" s="85">
        <v>2097440</v>
      </c>
      <c r="D41" s="103">
        <v>-128622</v>
      </c>
      <c r="E41" s="86">
        <f>C41+D41</f>
        <v>1968818</v>
      </c>
      <c r="F41" s="86">
        <v>1940734</v>
      </c>
      <c r="G41" s="86">
        <f>F41</f>
        <v>1940734</v>
      </c>
      <c r="H41" s="86">
        <f t="shared" si="7"/>
        <v>28084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7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7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7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7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7"/>
        <v>0</v>
      </c>
    </row>
    <row r="47" spans="1:8" ht="10.5" customHeight="1" x14ac:dyDescent="0.25">
      <c r="A47" s="246" t="s">
        <v>335</v>
      </c>
      <c r="B47" s="247"/>
      <c r="C47" s="85">
        <f>SUM(C48:C56)</f>
        <v>0</v>
      </c>
      <c r="D47" s="85">
        <f t="shared" ref="D47:G47" si="14">SUM(D48:D56)</f>
        <v>0</v>
      </c>
      <c r="E47" s="85">
        <f t="shared" si="14"/>
        <v>0</v>
      </c>
      <c r="F47" s="85">
        <f t="shared" si="14"/>
        <v>0</v>
      </c>
      <c r="G47" s="85">
        <f t="shared" si="14"/>
        <v>0</v>
      </c>
      <c r="H47" s="86">
        <f t="shared" si="7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v>0</v>
      </c>
      <c r="H48" s="86">
        <f t="shared" si="7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0</v>
      </c>
      <c r="E49" s="85">
        <v>0</v>
      </c>
      <c r="F49" s="85">
        <v>0</v>
      </c>
      <c r="G49" s="85">
        <v>0</v>
      </c>
      <c r="H49" s="86">
        <f t="shared" si="7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6">
        <f t="shared" si="7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v>0</v>
      </c>
      <c r="H51" s="86">
        <f t="shared" si="7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v>0</v>
      </c>
      <c r="F52" s="85">
        <v>0</v>
      </c>
      <c r="G52" s="85">
        <v>0</v>
      </c>
      <c r="H52" s="86">
        <f t="shared" si="7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v>0</v>
      </c>
      <c r="F53" s="85">
        <v>0</v>
      </c>
      <c r="G53" s="85">
        <v>0</v>
      </c>
      <c r="H53" s="86">
        <f t="shared" si="7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6">
        <f t="shared" si="7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7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7"/>
        <v>0</v>
      </c>
    </row>
    <row r="57" spans="1:8" ht="10.5" customHeight="1" x14ac:dyDescent="0.25">
      <c r="A57" s="246" t="s">
        <v>345</v>
      </c>
      <c r="B57" s="247"/>
      <c r="C57" s="85">
        <f>SUM(C58:C60)</f>
        <v>0</v>
      </c>
      <c r="D57" s="85">
        <f t="shared" ref="D57:H57" si="15">SUM(D58:D60)</f>
        <v>0</v>
      </c>
      <c r="E57" s="85">
        <f t="shared" si="15"/>
        <v>0</v>
      </c>
      <c r="F57" s="85">
        <f t="shared" si="15"/>
        <v>0</v>
      </c>
      <c r="G57" s="85">
        <f t="shared" si="15"/>
        <v>0</v>
      </c>
      <c r="H57" s="85">
        <f t="shared" si="15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46" t="s">
        <v>349</v>
      </c>
      <c r="B61" s="247"/>
      <c r="C61" s="85">
        <f>SUM(C62:C69)</f>
        <v>0</v>
      </c>
      <c r="D61" s="85">
        <f t="shared" ref="D61:H61" si="16">SUM(D62:D69)</f>
        <v>0</v>
      </c>
      <c r="E61" s="85">
        <f t="shared" si="16"/>
        <v>0</v>
      </c>
      <c r="F61" s="85">
        <f t="shared" si="16"/>
        <v>0</v>
      </c>
      <c r="G61" s="85">
        <f t="shared" si="16"/>
        <v>0</v>
      </c>
      <c r="H61" s="85">
        <f t="shared" si="16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46" t="s">
        <v>358</v>
      </c>
      <c r="B70" s="247"/>
      <c r="C70" s="85">
        <f>SUM(C71:C73)</f>
        <v>0</v>
      </c>
      <c r="D70" s="85">
        <f t="shared" ref="D70:H70" si="17">SUM(D71:D73)</f>
        <v>0</v>
      </c>
      <c r="E70" s="85">
        <f t="shared" si="17"/>
        <v>0</v>
      </c>
      <c r="F70" s="85">
        <f t="shared" si="17"/>
        <v>0</v>
      </c>
      <c r="G70" s="85">
        <f t="shared" si="17"/>
        <v>0</v>
      </c>
      <c r="H70" s="85">
        <f t="shared" si="17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46" t="s">
        <v>362</v>
      </c>
      <c r="B74" s="247"/>
      <c r="C74" s="85">
        <f>SUM(C75:C81)</f>
        <v>0</v>
      </c>
      <c r="D74" s="85">
        <f t="shared" ref="D74:H74" si="18">SUM(D75:D81)</f>
        <v>0</v>
      </c>
      <c r="E74" s="85">
        <f t="shared" si="18"/>
        <v>0</v>
      </c>
      <c r="F74" s="85">
        <f t="shared" si="18"/>
        <v>0</v>
      </c>
      <c r="G74" s="85">
        <f t="shared" si="18"/>
        <v>0</v>
      </c>
      <c r="H74" s="85">
        <f t="shared" si="18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72"/>
      <c r="B82" s="273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115"/>
      <c r="B83" s="115"/>
      <c r="C83" s="116"/>
      <c r="D83" s="116"/>
      <c r="E83" s="116"/>
      <c r="F83" s="116"/>
      <c r="G83" s="116"/>
      <c r="H83" s="116"/>
    </row>
    <row r="84" spans="1:8" ht="10.5" customHeight="1" x14ac:dyDescent="0.25">
      <c r="A84" s="263"/>
      <c r="B84" s="264"/>
      <c r="C84" s="250">
        <f>C86+C94+C104+C114+C124+C134+C138+C147+C151</f>
        <v>0</v>
      </c>
      <c r="D84" s="250">
        <f t="shared" ref="D84:E84" si="19">D86+D94+D104+D114+D124+D134+D138+D147+D151</f>
        <v>11050740</v>
      </c>
      <c r="E84" s="250">
        <f t="shared" si="19"/>
        <v>11050740</v>
      </c>
      <c r="F84" s="250">
        <f>F86+F94+F104+F114+F124+F134+F138+F147+F151</f>
        <v>546538</v>
      </c>
      <c r="G84" s="250">
        <f t="shared" ref="G84:H84" si="20">G86+G94+G104+G114+G124+G134+G138+G147+G151</f>
        <v>546538</v>
      </c>
      <c r="H84" s="250">
        <f t="shared" si="20"/>
        <v>10504202</v>
      </c>
    </row>
    <row r="85" spans="1:8" ht="10.5" customHeight="1" x14ac:dyDescent="0.25">
      <c r="A85" s="248" t="s">
        <v>372</v>
      </c>
      <c r="B85" s="249"/>
      <c r="C85" s="251"/>
      <c r="D85" s="251"/>
      <c r="E85" s="251"/>
      <c r="F85" s="251"/>
      <c r="G85" s="251"/>
      <c r="H85" s="251"/>
    </row>
    <row r="86" spans="1:8" ht="10.5" customHeight="1" x14ac:dyDescent="0.25">
      <c r="A86" s="246" t="s">
        <v>297</v>
      </c>
      <c r="B86" s="247"/>
      <c r="C86" s="85">
        <f>SUM(C87:C93)</f>
        <v>0</v>
      </c>
      <c r="D86" s="85">
        <f>D87+D88</f>
        <v>1156000</v>
      </c>
      <c r="E86" s="85">
        <f t="shared" ref="E86:H86" si="21">SUM(E87:E93)</f>
        <v>1156000</v>
      </c>
      <c r="F86" s="85">
        <f t="shared" si="21"/>
        <v>48000</v>
      </c>
      <c r="G86" s="85">
        <f>F86</f>
        <v>48000</v>
      </c>
      <c r="H86" s="85">
        <f t="shared" si="21"/>
        <v>1108000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103">
        <v>1156000</v>
      </c>
      <c r="E88" s="86">
        <f t="shared" ref="E88:E93" si="22">C88+D88</f>
        <v>1156000</v>
      </c>
      <c r="F88" s="86">
        <v>48000</v>
      </c>
      <c r="G88" s="86">
        <f>F88</f>
        <v>48000</v>
      </c>
      <c r="H88" s="86">
        <f t="shared" ref="H88:H93" si="23">E88-F88</f>
        <v>1108000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2"/>
        <v>0</v>
      </c>
      <c r="F89" s="86">
        <v>0</v>
      </c>
      <c r="G89" s="86">
        <v>0</v>
      </c>
      <c r="H89" s="86">
        <f t="shared" si="23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2"/>
        <v>0</v>
      </c>
      <c r="F90" s="86">
        <v>0</v>
      </c>
      <c r="G90" s="86">
        <v>0</v>
      </c>
      <c r="H90" s="86">
        <f t="shared" si="23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2"/>
        <v>0</v>
      </c>
      <c r="F91" s="86">
        <v>0</v>
      </c>
      <c r="G91" s="86">
        <v>0</v>
      </c>
      <c r="H91" s="86">
        <f t="shared" si="23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2"/>
        <v>0</v>
      </c>
      <c r="F92" s="86">
        <v>0</v>
      </c>
      <c r="G92" s="86">
        <v>0</v>
      </c>
      <c r="H92" s="86">
        <f t="shared" si="23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2"/>
        <v>0</v>
      </c>
      <c r="F93" s="86">
        <v>0</v>
      </c>
      <c r="G93" s="86">
        <v>0</v>
      </c>
      <c r="H93" s="86">
        <f t="shared" si="23"/>
        <v>0</v>
      </c>
    </row>
    <row r="94" spans="1:8" ht="10.5" customHeight="1" x14ac:dyDescent="0.25">
      <c r="A94" s="246" t="s">
        <v>305</v>
      </c>
      <c r="B94" s="247"/>
      <c r="C94" s="85">
        <f>SUM(C95:C103)</f>
        <v>0</v>
      </c>
      <c r="D94" s="85">
        <f>D95+D96+D101</f>
        <v>6503007</v>
      </c>
      <c r="E94" s="85">
        <f t="shared" ref="E94" si="24">SUM(E95:E103)</f>
        <v>6503007</v>
      </c>
      <c r="F94" s="85">
        <f t="shared" ref="F94" si="25">SUM(F95:F103)</f>
        <v>279066</v>
      </c>
      <c r="G94" s="85">
        <f t="shared" ref="G94" si="26">SUM(G95:G103)</f>
        <v>279066</v>
      </c>
      <c r="H94" s="85">
        <f t="shared" ref="H94" si="27">SUM(H95:H103)</f>
        <v>6223941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50000</v>
      </c>
      <c r="E96" s="86">
        <f t="shared" ref="E96:E103" si="28">C96+D96</f>
        <v>50000</v>
      </c>
      <c r="F96" s="86">
        <v>0</v>
      </c>
      <c r="G96" s="86">
        <v>0</v>
      </c>
      <c r="H96" s="86">
        <f t="shared" ref="H96:H103" si="29">E96-F96</f>
        <v>50000</v>
      </c>
    </row>
    <row r="97" spans="1:8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8"/>
        <v>0</v>
      </c>
      <c r="F97" s="86">
        <v>0</v>
      </c>
      <c r="G97" s="86">
        <v>0</v>
      </c>
      <c r="H97" s="86">
        <f t="shared" si="29"/>
        <v>0</v>
      </c>
    </row>
    <row r="98" spans="1:8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8"/>
        <v>0</v>
      </c>
      <c r="F98" s="86">
        <v>0</v>
      </c>
      <c r="G98" s="86">
        <v>0</v>
      </c>
      <c r="H98" s="86">
        <f t="shared" si="29"/>
        <v>0</v>
      </c>
    </row>
    <row r="99" spans="1:8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8"/>
        <v>0</v>
      </c>
      <c r="F99" s="86">
        <v>0</v>
      </c>
      <c r="G99" s="86">
        <v>0</v>
      </c>
      <c r="H99" s="86">
        <f t="shared" si="29"/>
        <v>0</v>
      </c>
    </row>
    <row r="100" spans="1:8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8"/>
        <v>0</v>
      </c>
      <c r="F100" s="86">
        <v>0</v>
      </c>
      <c r="G100" s="86">
        <v>0</v>
      </c>
      <c r="H100" s="86">
        <f t="shared" si="29"/>
        <v>0</v>
      </c>
    </row>
    <row r="101" spans="1:8" ht="10.5" customHeight="1" x14ac:dyDescent="0.25">
      <c r="A101" s="82"/>
      <c r="B101" s="81" t="s">
        <v>312</v>
      </c>
      <c r="C101" s="85">
        <v>0</v>
      </c>
      <c r="D101" s="103">
        <f>612740+5840267</f>
        <v>6453007</v>
      </c>
      <c r="E101" s="86">
        <f t="shared" si="28"/>
        <v>6453007</v>
      </c>
      <c r="F101" s="86">
        <v>279066</v>
      </c>
      <c r="G101" s="86">
        <f>F101</f>
        <v>279066</v>
      </c>
      <c r="H101" s="86">
        <f t="shared" si="29"/>
        <v>6173941</v>
      </c>
    </row>
    <row r="102" spans="1:8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8"/>
        <v>0</v>
      </c>
      <c r="F102" s="86">
        <v>0</v>
      </c>
      <c r="G102" s="86">
        <v>0</v>
      </c>
      <c r="H102" s="86">
        <f t="shared" si="29"/>
        <v>0</v>
      </c>
    </row>
    <row r="103" spans="1:8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8"/>
        <v>0</v>
      </c>
      <c r="F103" s="86">
        <v>0</v>
      </c>
      <c r="G103" s="86">
        <v>0</v>
      </c>
      <c r="H103" s="86">
        <f t="shared" si="29"/>
        <v>0</v>
      </c>
    </row>
    <row r="104" spans="1:8" ht="10.5" customHeight="1" x14ac:dyDescent="0.25">
      <c r="A104" s="246" t="s">
        <v>315</v>
      </c>
      <c r="B104" s="247"/>
      <c r="C104" s="85">
        <f>SUM(C105:C113)</f>
        <v>0</v>
      </c>
      <c r="D104" s="85">
        <f>D107+D110+D112+D113</f>
        <v>3391733</v>
      </c>
      <c r="E104" s="85">
        <f t="shared" ref="E104" si="30">SUM(E105:E113)</f>
        <v>3391733</v>
      </c>
      <c r="F104" s="85">
        <f t="shared" ref="F104" si="31">SUM(F105:F113)</f>
        <v>219472</v>
      </c>
      <c r="G104" s="85">
        <f>F104</f>
        <v>219472</v>
      </c>
      <c r="H104" s="85">
        <f t="shared" ref="H104" si="32">SUM(H105:H113)</f>
        <v>3172261</v>
      </c>
    </row>
    <row r="105" spans="1:8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v>0</v>
      </c>
      <c r="H105" s="86">
        <f>E105-F105</f>
        <v>0</v>
      </c>
    </row>
    <row r="106" spans="1:8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13" si="33">C106+D106</f>
        <v>0</v>
      </c>
      <c r="F106" s="86">
        <v>0</v>
      </c>
      <c r="G106" s="86">
        <v>0</v>
      </c>
      <c r="H106" s="86">
        <f t="shared" ref="H106:H113" si="34">E106-F106</f>
        <v>0</v>
      </c>
    </row>
    <row r="107" spans="1:8" ht="10.5" customHeight="1" x14ac:dyDescent="0.25">
      <c r="A107" s="82"/>
      <c r="B107" s="81" t="s">
        <v>318</v>
      </c>
      <c r="C107" s="85">
        <v>0</v>
      </c>
      <c r="D107" s="86">
        <f>1248160+150000</f>
        <v>1398160</v>
      </c>
      <c r="E107" s="86">
        <f t="shared" si="33"/>
        <v>1398160</v>
      </c>
      <c r="F107" s="86">
        <v>0</v>
      </c>
      <c r="G107" s="86">
        <v>0</v>
      </c>
      <c r="H107" s="86">
        <f t="shared" si="34"/>
        <v>1398160</v>
      </c>
    </row>
    <row r="108" spans="1:8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3"/>
        <v>0</v>
      </c>
      <c r="F108" s="86">
        <v>0</v>
      </c>
      <c r="G108" s="86">
        <v>0</v>
      </c>
      <c r="H108" s="86">
        <f t="shared" si="34"/>
        <v>0</v>
      </c>
    </row>
    <row r="109" spans="1:8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3"/>
        <v>0</v>
      </c>
      <c r="F109" s="86">
        <v>0</v>
      </c>
      <c r="G109" s="86">
        <v>0</v>
      </c>
      <c r="H109" s="86">
        <f t="shared" si="34"/>
        <v>0</v>
      </c>
    </row>
    <row r="110" spans="1:8" ht="10.5" customHeight="1" x14ac:dyDescent="0.25">
      <c r="A110" s="82"/>
      <c r="B110" s="81" t="s">
        <v>321</v>
      </c>
      <c r="C110" s="85">
        <v>0</v>
      </c>
      <c r="D110" s="86">
        <v>405000</v>
      </c>
      <c r="E110" s="86">
        <f t="shared" si="33"/>
        <v>405000</v>
      </c>
      <c r="F110" s="86">
        <v>0</v>
      </c>
      <c r="G110" s="86">
        <f>F110</f>
        <v>0</v>
      </c>
      <c r="H110" s="86">
        <f t="shared" si="34"/>
        <v>405000</v>
      </c>
    </row>
    <row r="111" spans="1:8" ht="10.5" customHeight="1" x14ac:dyDescent="0.25">
      <c r="A111" s="82"/>
      <c r="B111" s="81" t="s">
        <v>322</v>
      </c>
      <c r="C111" s="85">
        <v>0</v>
      </c>
      <c r="D111" s="103">
        <v>0</v>
      </c>
      <c r="E111" s="86">
        <f t="shared" si="33"/>
        <v>0</v>
      </c>
      <c r="F111" s="86">
        <v>0</v>
      </c>
      <c r="G111" s="86">
        <f>F111</f>
        <v>0</v>
      </c>
      <c r="H111" s="86">
        <f t="shared" si="34"/>
        <v>0</v>
      </c>
    </row>
    <row r="112" spans="1:8" ht="10.5" customHeight="1" x14ac:dyDescent="0.25">
      <c r="A112" s="82"/>
      <c r="B112" s="81" t="s">
        <v>323</v>
      </c>
      <c r="C112" s="85">
        <v>0</v>
      </c>
      <c r="D112" s="86">
        <f>1183520+364000</f>
        <v>1547520</v>
      </c>
      <c r="E112" s="86">
        <f t="shared" si="33"/>
        <v>1547520</v>
      </c>
      <c r="F112" s="86">
        <v>219472</v>
      </c>
      <c r="G112" s="86">
        <v>0</v>
      </c>
      <c r="H112" s="86">
        <f t="shared" si="34"/>
        <v>1328048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41053</v>
      </c>
      <c r="E113" s="86">
        <f t="shared" si="33"/>
        <v>41053</v>
      </c>
      <c r="F113" s="86">
        <v>0</v>
      </c>
      <c r="G113" s="86">
        <v>0</v>
      </c>
      <c r="H113" s="86">
        <f t="shared" si="34"/>
        <v>41053</v>
      </c>
    </row>
    <row r="114" spans="1:8" ht="19.5" customHeight="1" x14ac:dyDescent="0.25">
      <c r="A114" s="252" t="s">
        <v>325</v>
      </c>
      <c r="B114" s="253"/>
      <c r="C114" s="85">
        <f>SUM(C115:C123)</f>
        <v>0</v>
      </c>
      <c r="D114" s="85">
        <f t="shared" ref="D114:E114" si="35">SUM(D115:D123)</f>
        <v>0</v>
      </c>
      <c r="E114" s="85">
        <f t="shared" si="35"/>
        <v>0</v>
      </c>
      <c r="F114" s="85">
        <v>0</v>
      </c>
      <c r="G114" s="85">
        <f t="shared" ref="G114" si="36">SUM(G115:G123)</f>
        <v>0</v>
      </c>
      <c r="H114" s="85">
        <f t="shared" ref="H114" si="37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>C115+D115</f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ref="E116:E123" si="38">C116+D116</f>
        <v>0</v>
      </c>
      <c r="F116" s="86">
        <v>0</v>
      </c>
      <c r="G116" s="86">
        <v>0</v>
      </c>
      <c r="H116" s="86">
        <f t="shared" ref="H116:H158" si="39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8"/>
        <v>0</v>
      </c>
      <c r="F117" s="86">
        <v>0</v>
      </c>
      <c r="G117" s="86">
        <v>0</v>
      </c>
      <c r="H117" s="86">
        <f t="shared" si="39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103">
        <v>0</v>
      </c>
      <c r="E118" s="86">
        <f t="shared" si="38"/>
        <v>0</v>
      </c>
      <c r="F118" s="86">
        <v>0</v>
      </c>
      <c r="G118" s="86">
        <f>F118</f>
        <v>0</v>
      </c>
      <c r="H118" s="86">
        <f t="shared" si="39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8"/>
        <v>0</v>
      </c>
      <c r="F119" s="86">
        <v>0</v>
      </c>
      <c r="G119" s="86">
        <v>0</v>
      </c>
      <c r="H119" s="86">
        <f t="shared" si="39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8"/>
        <v>0</v>
      </c>
      <c r="F120" s="86">
        <v>0</v>
      </c>
      <c r="G120" s="86">
        <v>0</v>
      </c>
      <c r="H120" s="86">
        <f t="shared" si="39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si="38"/>
        <v>0</v>
      </c>
      <c r="F121" s="86">
        <v>0</v>
      </c>
      <c r="G121" s="86">
        <v>0</v>
      </c>
      <c r="H121" s="86">
        <f t="shared" si="39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9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9"/>
        <v>0</v>
      </c>
    </row>
    <row r="124" spans="1:8" ht="10.5" customHeight="1" x14ac:dyDescent="0.25">
      <c r="A124" s="246" t="s">
        <v>335</v>
      </c>
      <c r="B124" s="247"/>
      <c r="C124" s="85">
        <f>SUM(C125:C133)</f>
        <v>0</v>
      </c>
      <c r="D124" s="85">
        <f t="shared" ref="D124:E124" si="40">SUM(D125:D133)</f>
        <v>0</v>
      </c>
      <c r="E124" s="85">
        <f t="shared" si="40"/>
        <v>0</v>
      </c>
      <c r="F124" s="85">
        <f t="shared" ref="F124" si="41">SUM(F125:F133)</f>
        <v>0</v>
      </c>
      <c r="G124" s="85">
        <f t="shared" ref="G124" si="42">SUM(G125:G133)</f>
        <v>0</v>
      </c>
      <c r="H124" s="85">
        <f t="shared" ref="H124" si="43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4">D125+E125</f>
        <v>0</v>
      </c>
      <c r="G125" s="86">
        <f t="shared" si="44"/>
        <v>0</v>
      </c>
      <c r="H125" s="86">
        <f t="shared" si="39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5">C126+D126</f>
        <v>0</v>
      </c>
      <c r="F126" s="86">
        <f t="shared" si="44"/>
        <v>0</v>
      </c>
      <c r="G126" s="86">
        <f t="shared" si="44"/>
        <v>0</v>
      </c>
      <c r="H126" s="86">
        <f t="shared" si="39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5"/>
        <v>0</v>
      </c>
      <c r="F127" s="86">
        <f t="shared" si="44"/>
        <v>0</v>
      </c>
      <c r="G127" s="86">
        <f t="shared" si="44"/>
        <v>0</v>
      </c>
      <c r="H127" s="86">
        <f t="shared" si="39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5"/>
        <v>0</v>
      </c>
      <c r="F128" s="86">
        <f t="shared" si="44"/>
        <v>0</v>
      </c>
      <c r="G128" s="86">
        <f t="shared" si="44"/>
        <v>0</v>
      </c>
      <c r="H128" s="86">
        <f t="shared" si="39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5"/>
        <v>0</v>
      </c>
      <c r="F129" s="86">
        <f t="shared" si="44"/>
        <v>0</v>
      </c>
      <c r="G129" s="86">
        <f t="shared" si="44"/>
        <v>0</v>
      </c>
      <c r="H129" s="86">
        <f t="shared" si="39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5"/>
        <v>0</v>
      </c>
      <c r="F130" s="86">
        <f t="shared" si="44"/>
        <v>0</v>
      </c>
      <c r="G130" s="86">
        <f t="shared" si="44"/>
        <v>0</v>
      </c>
      <c r="H130" s="86">
        <f t="shared" si="39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5"/>
        <v>0</v>
      </c>
      <c r="F131" s="86">
        <f t="shared" si="44"/>
        <v>0</v>
      </c>
      <c r="G131" s="86">
        <f t="shared" si="44"/>
        <v>0</v>
      </c>
      <c r="H131" s="86">
        <f t="shared" si="39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5"/>
        <v>0</v>
      </c>
      <c r="F132" s="86">
        <f t="shared" si="44"/>
        <v>0</v>
      </c>
      <c r="G132" s="86">
        <f t="shared" si="44"/>
        <v>0</v>
      </c>
      <c r="H132" s="86">
        <f t="shared" si="39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5"/>
        <v>0</v>
      </c>
      <c r="F133" s="86">
        <f t="shared" si="44"/>
        <v>0</v>
      </c>
      <c r="G133" s="86">
        <f t="shared" si="44"/>
        <v>0</v>
      </c>
      <c r="H133" s="86">
        <f t="shared" si="39"/>
        <v>0</v>
      </c>
    </row>
    <row r="134" spans="1:8" ht="10.5" customHeight="1" x14ac:dyDescent="0.25">
      <c r="A134" s="246" t="s">
        <v>345</v>
      </c>
      <c r="B134" s="247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9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9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9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9"/>
        <v>0</v>
      </c>
    </row>
    <row r="138" spans="1:8" ht="10.5" customHeight="1" x14ac:dyDescent="0.25">
      <c r="A138" s="246" t="s">
        <v>349</v>
      </c>
      <c r="B138" s="247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9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9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9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9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9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9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9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9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9"/>
        <v>0</v>
      </c>
    </row>
    <row r="147" spans="1:8" ht="10.5" customHeight="1" x14ac:dyDescent="0.25">
      <c r="A147" s="246" t="s">
        <v>358</v>
      </c>
      <c r="B147" s="247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9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9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9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9"/>
        <v>0</v>
      </c>
    </row>
    <row r="151" spans="1:8" ht="10.5" customHeight="1" x14ac:dyDescent="0.25">
      <c r="A151" s="246" t="s">
        <v>362</v>
      </c>
      <c r="B151" s="247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9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9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9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9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9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9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9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9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48" t="s">
        <v>373</v>
      </c>
      <c r="B160" s="249"/>
      <c r="C160" s="89">
        <f t="shared" ref="C160:H160" si="46">C8+C84</f>
        <v>21828420</v>
      </c>
      <c r="D160" s="89">
        <f t="shared" si="46"/>
        <v>9586661</v>
      </c>
      <c r="E160" s="149">
        <f t="shared" si="46"/>
        <v>31415081</v>
      </c>
      <c r="F160" s="151">
        <f t="shared" si="46"/>
        <v>13289531</v>
      </c>
      <c r="G160" s="89">
        <f t="shared" si="46"/>
        <v>13289531</v>
      </c>
      <c r="H160" s="89">
        <f t="shared" si="46"/>
        <v>18125550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F10" sqref="F10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75" t="s">
        <v>120</v>
      </c>
      <c r="B1" s="276"/>
      <c r="C1" s="276"/>
      <c r="D1" s="276"/>
      <c r="E1" s="276"/>
      <c r="F1" s="276"/>
      <c r="G1" s="277"/>
    </row>
    <row r="2" spans="1:7" ht="12" customHeight="1" x14ac:dyDescent="0.25">
      <c r="A2" s="155" t="s">
        <v>290</v>
      </c>
      <c r="B2" s="156"/>
      <c r="C2" s="156"/>
      <c r="D2" s="156"/>
      <c r="E2" s="156"/>
      <c r="F2" s="156"/>
      <c r="G2" s="157"/>
    </row>
    <row r="3" spans="1:7" ht="12" customHeight="1" x14ac:dyDescent="0.25">
      <c r="A3" s="155" t="s">
        <v>374</v>
      </c>
      <c r="B3" s="156"/>
      <c r="C3" s="156"/>
      <c r="D3" s="156"/>
      <c r="E3" s="156"/>
      <c r="F3" s="156"/>
      <c r="G3" s="157"/>
    </row>
    <row r="4" spans="1:7" ht="12" customHeight="1" x14ac:dyDescent="0.25">
      <c r="A4" s="155" t="s">
        <v>452</v>
      </c>
      <c r="B4" s="156"/>
      <c r="C4" s="156"/>
      <c r="D4" s="156"/>
      <c r="E4" s="156"/>
      <c r="F4" s="156"/>
      <c r="G4" s="157"/>
    </row>
    <row r="5" spans="1:7" ht="12" customHeight="1" thickBot="1" x14ac:dyDescent="0.3">
      <c r="A5" s="158" t="s">
        <v>1</v>
      </c>
      <c r="B5" s="159"/>
      <c r="C5" s="159"/>
      <c r="D5" s="159"/>
      <c r="E5" s="159"/>
      <c r="F5" s="159"/>
      <c r="G5" s="160"/>
    </row>
    <row r="6" spans="1:7" ht="12" customHeight="1" thickBot="1" x14ac:dyDescent="0.3">
      <c r="A6" s="220" t="s">
        <v>2</v>
      </c>
      <c r="B6" s="193" t="s">
        <v>292</v>
      </c>
      <c r="C6" s="194"/>
      <c r="D6" s="194"/>
      <c r="E6" s="194"/>
      <c r="F6" s="195"/>
      <c r="G6" s="220" t="s">
        <v>293</v>
      </c>
    </row>
    <row r="7" spans="1:7" ht="21.75" customHeight="1" thickBot="1" x14ac:dyDescent="0.3">
      <c r="A7" s="221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21"/>
    </row>
    <row r="8" spans="1:7" ht="12" customHeight="1" x14ac:dyDescent="0.25">
      <c r="A8" s="31" t="s">
        <v>375</v>
      </c>
      <c r="B8" s="278">
        <f>B10</f>
        <v>21828420</v>
      </c>
      <c r="C8" s="278">
        <f t="shared" ref="C8:G8" si="0">C10</f>
        <v>-1464079</v>
      </c>
      <c r="D8" s="278">
        <f t="shared" si="0"/>
        <v>20364341</v>
      </c>
      <c r="E8" s="278">
        <f t="shared" si="0"/>
        <v>12742996</v>
      </c>
      <c r="F8" s="278">
        <f t="shared" si="0"/>
        <v>12742996</v>
      </c>
      <c r="G8" s="278">
        <f t="shared" si="0"/>
        <v>7621345</v>
      </c>
    </row>
    <row r="9" spans="1:7" ht="12" customHeight="1" x14ac:dyDescent="0.25">
      <c r="A9" s="31" t="s">
        <v>376</v>
      </c>
      <c r="B9" s="274"/>
      <c r="C9" s="274"/>
      <c r="D9" s="274"/>
      <c r="E9" s="274"/>
      <c r="F9" s="274"/>
      <c r="G9" s="274"/>
    </row>
    <row r="10" spans="1:7" ht="12" customHeight="1" x14ac:dyDescent="0.25">
      <c r="A10" s="92" t="s">
        <v>449</v>
      </c>
      <c r="B10" s="104">
        <f>'FORMATO 6A'!C160</f>
        <v>21828420</v>
      </c>
      <c r="C10" s="104">
        <f>'FORMATO 6A'!D8</f>
        <v>-1464079</v>
      </c>
      <c r="D10" s="104">
        <f>B10+C10</f>
        <v>20364341</v>
      </c>
      <c r="E10" s="104">
        <f>'FORMATO 6A'!F8+3</f>
        <v>12742996</v>
      </c>
      <c r="F10" s="104">
        <f>'FORMATO 6A'!G8+3</f>
        <v>12742996</v>
      </c>
      <c r="G10" s="104">
        <f>D10-E10</f>
        <v>7621345</v>
      </c>
    </row>
    <row r="11" spans="1:7" ht="12" customHeight="1" x14ac:dyDescent="0.25">
      <c r="A11" s="117" t="s">
        <v>435</v>
      </c>
      <c r="B11" s="106"/>
      <c r="C11" s="106"/>
      <c r="D11" s="106"/>
      <c r="E11" s="106"/>
      <c r="F11" s="106"/>
      <c r="G11" s="106"/>
    </row>
    <row r="12" spans="1:7" ht="12" customHeight="1" x14ac:dyDescent="0.25">
      <c r="A12" s="117" t="s">
        <v>436</v>
      </c>
      <c r="B12" s="106"/>
      <c r="C12" s="106"/>
      <c r="D12" s="106"/>
      <c r="E12" s="106"/>
      <c r="F12" s="106"/>
      <c r="G12" s="106"/>
    </row>
    <row r="13" spans="1:7" ht="12" customHeight="1" x14ac:dyDescent="0.25">
      <c r="A13" s="117" t="s">
        <v>437</v>
      </c>
      <c r="B13" s="106"/>
      <c r="C13" s="106"/>
      <c r="D13" s="106"/>
      <c r="E13" s="106"/>
      <c r="F13" s="106"/>
      <c r="G13" s="106"/>
    </row>
    <row r="14" spans="1:7" ht="12" customHeight="1" x14ac:dyDescent="0.25">
      <c r="A14" s="117" t="s">
        <v>438</v>
      </c>
      <c r="B14" s="106"/>
      <c r="C14" s="106"/>
      <c r="D14" s="106"/>
      <c r="E14" s="106"/>
      <c r="F14" s="106"/>
      <c r="G14" s="106"/>
    </row>
    <row r="15" spans="1:7" ht="12" customHeight="1" x14ac:dyDescent="0.25">
      <c r="A15" s="117" t="s">
        <v>439</v>
      </c>
      <c r="B15" s="106"/>
      <c r="C15" s="106"/>
      <c r="D15" s="106"/>
      <c r="E15" s="106"/>
      <c r="F15" s="106"/>
      <c r="G15" s="106"/>
    </row>
    <row r="16" spans="1:7" ht="12" customHeight="1" x14ac:dyDescent="0.25">
      <c r="A16" s="117" t="s">
        <v>440</v>
      </c>
      <c r="B16" s="104"/>
      <c r="C16" s="104"/>
      <c r="D16" s="104"/>
      <c r="E16" s="104"/>
      <c r="F16" s="104"/>
      <c r="G16" s="104"/>
    </row>
    <row r="17" spans="1:7" ht="12" customHeight="1" x14ac:dyDescent="0.25">
      <c r="A17" s="117" t="s">
        <v>441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74">
        <f>B21</f>
        <v>0</v>
      </c>
      <c r="C19" s="274">
        <f>'FORMATO 6A'!D84</f>
        <v>11050740</v>
      </c>
      <c r="D19" s="274">
        <f t="shared" ref="D19:G19" si="1">D21</f>
        <v>11050740</v>
      </c>
      <c r="E19" s="274">
        <f t="shared" si="1"/>
        <v>546538</v>
      </c>
      <c r="F19" s="274">
        <f t="shared" si="1"/>
        <v>546538</v>
      </c>
      <c r="G19" s="274">
        <f t="shared" si="1"/>
        <v>10504202</v>
      </c>
    </row>
    <row r="20" spans="1:7" ht="12" customHeight="1" x14ac:dyDescent="0.25">
      <c r="A20" s="33" t="s">
        <v>378</v>
      </c>
      <c r="B20" s="274"/>
      <c r="C20" s="274"/>
      <c r="D20" s="274"/>
      <c r="E20" s="274"/>
      <c r="F20" s="274"/>
      <c r="G20" s="274"/>
    </row>
    <row r="21" spans="1:7" ht="12" customHeight="1" x14ac:dyDescent="0.25">
      <c r="A21" s="92" t="s">
        <v>449</v>
      </c>
      <c r="B21" s="98">
        <v>0</v>
      </c>
      <c r="C21" s="98">
        <f>'FORMATO 5'!F61</f>
        <v>11050740</v>
      </c>
      <c r="D21" s="104">
        <f>B21+C21</f>
        <v>11050740</v>
      </c>
      <c r="E21" s="98">
        <f>'FORMATO 6A'!F84</f>
        <v>546538</v>
      </c>
      <c r="F21" s="98">
        <f>E21</f>
        <v>546538</v>
      </c>
      <c r="G21" s="104">
        <f>D21-E21</f>
        <v>10504202</v>
      </c>
    </row>
    <row r="22" spans="1:7" ht="12" customHeight="1" x14ac:dyDescent="0.25">
      <c r="A22" s="117" t="s">
        <v>435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7" t="s">
        <v>436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7" t="s">
        <v>437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7" t="s">
        <v>438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7" t="s">
        <v>439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7" t="s">
        <v>440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7" t="s">
        <v>441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21828420</v>
      </c>
      <c r="C30" s="98">
        <f t="shared" ref="C30:G30" si="2">C8+C19</f>
        <v>9586661</v>
      </c>
      <c r="D30" s="98">
        <f t="shared" si="2"/>
        <v>31415081</v>
      </c>
      <c r="E30" s="98">
        <f t="shared" si="2"/>
        <v>13289534</v>
      </c>
      <c r="F30" s="98">
        <f t="shared" si="2"/>
        <v>13289534</v>
      </c>
      <c r="G30" s="98">
        <f t="shared" si="2"/>
        <v>18125547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zoomScale="130" zoomScaleNormal="130" workbookViewId="0">
      <selection activeCell="H9" sqref="H9"/>
    </sheetView>
  </sheetViews>
  <sheetFormatPr baseColWidth="10" defaultRowHeight="15" x14ac:dyDescent="0.25"/>
  <cols>
    <col min="1" max="1" width="3" customWidth="1"/>
    <col min="2" max="2" width="35.140625" customWidth="1"/>
  </cols>
  <sheetData>
    <row r="1" spans="1:8" ht="9" customHeight="1" x14ac:dyDescent="0.25">
      <c r="A1" s="152" t="s">
        <v>120</v>
      </c>
      <c r="B1" s="153"/>
      <c r="C1" s="153"/>
      <c r="D1" s="153"/>
      <c r="E1" s="153"/>
      <c r="F1" s="153"/>
      <c r="G1" s="153"/>
      <c r="H1" s="279"/>
    </row>
    <row r="2" spans="1:8" ht="9" customHeight="1" x14ac:dyDescent="0.25">
      <c r="A2" s="206" t="s">
        <v>290</v>
      </c>
      <c r="B2" s="207"/>
      <c r="C2" s="207"/>
      <c r="D2" s="207"/>
      <c r="E2" s="207"/>
      <c r="F2" s="207"/>
      <c r="G2" s="207"/>
      <c r="H2" s="280"/>
    </row>
    <row r="3" spans="1:8" ht="9" customHeight="1" x14ac:dyDescent="0.25">
      <c r="A3" s="206" t="s">
        <v>379</v>
      </c>
      <c r="B3" s="207"/>
      <c r="C3" s="207"/>
      <c r="D3" s="207"/>
      <c r="E3" s="207"/>
      <c r="F3" s="207"/>
      <c r="G3" s="207"/>
      <c r="H3" s="280"/>
    </row>
    <row r="4" spans="1:8" ht="9" customHeight="1" x14ac:dyDescent="0.25">
      <c r="A4" s="206" t="s">
        <v>452</v>
      </c>
      <c r="B4" s="207"/>
      <c r="C4" s="207"/>
      <c r="D4" s="207"/>
      <c r="E4" s="207"/>
      <c r="F4" s="207"/>
      <c r="G4" s="207"/>
      <c r="H4" s="280"/>
    </row>
    <row r="5" spans="1:8" ht="9" customHeight="1" thickBot="1" x14ac:dyDescent="0.3">
      <c r="A5" s="209" t="s">
        <v>1</v>
      </c>
      <c r="B5" s="210"/>
      <c r="C5" s="210"/>
      <c r="D5" s="210"/>
      <c r="E5" s="210"/>
      <c r="F5" s="210"/>
      <c r="G5" s="210"/>
      <c r="H5" s="281"/>
    </row>
    <row r="6" spans="1:8" ht="9" customHeight="1" thickBot="1" x14ac:dyDescent="0.3">
      <c r="A6" s="152" t="s">
        <v>2</v>
      </c>
      <c r="B6" s="154"/>
      <c r="C6" s="193" t="s">
        <v>292</v>
      </c>
      <c r="D6" s="194"/>
      <c r="E6" s="194"/>
      <c r="F6" s="194"/>
      <c r="G6" s="195"/>
      <c r="H6" s="220" t="s">
        <v>293</v>
      </c>
    </row>
    <row r="7" spans="1:8" ht="20.25" customHeight="1" thickBot="1" x14ac:dyDescent="0.3">
      <c r="A7" s="209"/>
      <c r="B7" s="211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21"/>
    </row>
    <row r="8" spans="1:8" ht="9" customHeight="1" x14ac:dyDescent="0.25">
      <c r="A8" s="282"/>
      <c r="B8" s="283"/>
      <c r="C8" s="91"/>
      <c r="D8" s="91"/>
      <c r="E8" s="91"/>
      <c r="F8" s="91"/>
      <c r="G8" s="91"/>
      <c r="H8" s="91"/>
    </row>
    <row r="9" spans="1:8" ht="9" customHeight="1" x14ac:dyDescent="0.25">
      <c r="A9" s="284" t="s">
        <v>380</v>
      </c>
      <c r="B9" s="285"/>
      <c r="C9" s="98">
        <f>C10+C20+C29+C40</f>
        <v>21828420</v>
      </c>
      <c r="D9" s="98">
        <f t="shared" ref="D9:H9" si="0">D10+D20+D29+D40</f>
        <v>-1464079</v>
      </c>
      <c r="E9" s="98">
        <f t="shared" si="0"/>
        <v>20364341</v>
      </c>
      <c r="F9" s="98">
        <f>F10+F20</f>
        <v>12742996</v>
      </c>
      <c r="G9" s="98">
        <f>G10+G20</f>
        <v>12742996</v>
      </c>
      <c r="H9" s="98">
        <f t="shared" si="0"/>
        <v>7621345</v>
      </c>
    </row>
    <row r="10" spans="1:8" ht="9" customHeight="1" x14ac:dyDescent="0.25">
      <c r="A10" s="226" t="s">
        <v>381</v>
      </c>
      <c r="B10" s="239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26" t="s">
        <v>390</v>
      </c>
      <c r="B20" s="239"/>
      <c r="C20" s="76">
        <f>SUM(C21:C27)</f>
        <v>21828420</v>
      </c>
      <c r="D20" s="76">
        <f t="shared" ref="D20:G20" si="3">SUM(D21:D27)</f>
        <v>-1464079</v>
      </c>
      <c r="E20" s="76">
        <f t="shared" si="3"/>
        <v>20364341</v>
      </c>
      <c r="F20" s="76">
        <f t="shared" si="3"/>
        <v>12742996</v>
      </c>
      <c r="G20" s="76">
        <f t="shared" si="3"/>
        <v>12742996</v>
      </c>
      <c r="H20" s="76">
        <f t="shared" si="2"/>
        <v>7621345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4">
        <f>'FORMATO 6B'!B30</f>
        <v>21828420</v>
      </c>
      <c r="D25" s="104">
        <f>'FORMATO 6A'!D8</f>
        <v>-1464079</v>
      </c>
      <c r="E25" s="76">
        <f t="shared" si="4"/>
        <v>20364341</v>
      </c>
      <c r="F25" s="104">
        <f>'FORMATO 6A'!F8+3</f>
        <v>12742996</v>
      </c>
      <c r="G25" s="104">
        <f>'FORMATO 6A'!G8+3</f>
        <v>12742996</v>
      </c>
      <c r="H25" s="76">
        <f t="shared" si="2"/>
        <v>7621345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26" t="s">
        <v>398</v>
      </c>
      <c r="B29" s="239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84" t="s">
        <v>408</v>
      </c>
      <c r="B40" s="286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26" t="s">
        <v>413</v>
      </c>
      <c r="B46" s="239"/>
      <c r="C46" s="76">
        <f>C47+C57+C66+C77</f>
        <v>0</v>
      </c>
      <c r="D46" s="76">
        <f t="shared" ref="D46:H46" si="7">D47+D57+D66+D77</f>
        <v>11050740</v>
      </c>
      <c r="E46" s="76">
        <f t="shared" si="7"/>
        <v>11050740</v>
      </c>
      <c r="F46" s="76">
        <f t="shared" si="7"/>
        <v>546538</v>
      </c>
      <c r="G46" s="76">
        <f t="shared" si="7"/>
        <v>546538</v>
      </c>
      <c r="H46" s="76">
        <f t="shared" si="7"/>
        <v>10504202</v>
      </c>
    </row>
    <row r="47" spans="1:8" ht="9" customHeight="1" x14ac:dyDescent="0.25">
      <c r="A47" s="226" t="s">
        <v>381</v>
      </c>
      <c r="B47" s="239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26" t="s">
        <v>390</v>
      </c>
      <c r="B57" s="239"/>
      <c r="C57" s="76">
        <f>SUM(C58:C64)</f>
        <v>0</v>
      </c>
      <c r="D57" s="76">
        <f t="shared" ref="D57:H57" si="9">SUM(D58:D64)</f>
        <v>11050740</v>
      </c>
      <c r="E57" s="76">
        <f t="shared" si="9"/>
        <v>11050740</v>
      </c>
      <c r="F57" s="76">
        <f t="shared" si="9"/>
        <v>546538</v>
      </c>
      <c r="G57" s="76">
        <f t="shared" si="9"/>
        <v>546538</v>
      </c>
      <c r="H57" s="76">
        <f t="shared" si="9"/>
        <v>10504202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11050740</v>
      </c>
      <c r="E61" s="76">
        <f>D61</f>
        <v>11050740</v>
      </c>
      <c r="F61" s="76">
        <f>'FORMATO 6B'!E21</f>
        <v>546538</v>
      </c>
      <c r="G61" s="76">
        <f>F61</f>
        <v>546538</v>
      </c>
      <c r="H61" s="76">
        <f t="shared" si="10"/>
        <v>10504202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26" t="s">
        <v>398</v>
      </c>
      <c r="B66" s="239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26" t="s">
        <v>408</v>
      </c>
      <c r="B77" s="239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26" t="s">
        <v>373</v>
      </c>
      <c r="B83" s="239"/>
      <c r="C83" s="76">
        <f>C9+C46</f>
        <v>21828420</v>
      </c>
      <c r="D83" s="76">
        <f t="shared" ref="D83:H83" si="14">D9+D46</f>
        <v>9586661</v>
      </c>
      <c r="E83" s="76">
        <f t="shared" si="14"/>
        <v>31415081</v>
      </c>
      <c r="F83" s="76">
        <f t="shared" si="14"/>
        <v>13289534</v>
      </c>
      <c r="G83" s="76">
        <f t="shared" si="14"/>
        <v>13289534</v>
      </c>
      <c r="H83" s="76">
        <f t="shared" si="14"/>
        <v>18125547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E21" sqref="D21:E21"/>
    </sheetView>
  </sheetViews>
  <sheetFormatPr baseColWidth="10" defaultRowHeight="15" x14ac:dyDescent="0.25"/>
  <cols>
    <col min="1" max="1" width="31.5703125" style="132" customWidth="1"/>
    <col min="2" max="16384" width="11.42578125" style="132"/>
  </cols>
  <sheetData>
    <row r="1" spans="1:7" x14ac:dyDescent="0.25">
      <c r="A1" s="289" t="s">
        <v>120</v>
      </c>
      <c r="B1" s="290"/>
      <c r="C1" s="290"/>
      <c r="D1" s="290"/>
      <c r="E1" s="290"/>
      <c r="F1" s="290"/>
      <c r="G1" s="291"/>
    </row>
    <row r="2" spans="1:7" x14ac:dyDescent="0.25">
      <c r="A2" s="292" t="s">
        <v>290</v>
      </c>
      <c r="B2" s="293"/>
      <c r="C2" s="293"/>
      <c r="D2" s="293"/>
      <c r="E2" s="293"/>
      <c r="F2" s="293"/>
      <c r="G2" s="294"/>
    </row>
    <row r="3" spans="1:7" x14ac:dyDescent="0.25">
      <c r="A3" s="292" t="s">
        <v>414</v>
      </c>
      <c r="B3" s="293"/>
      <c r="C3" s="293"/>
      <c r="D3" s="293"/>
      <c r="E3" s="293"/>
      <c r="F3" s="293"/>
      <c r="G3" s="294"/>
    </row>
    <row r="4" spans="1:7" x14ac:dyDescent="0.25">
      <c r="A4" s="206" t="s">
        <v>452</v>
      </c>
      <c r="B4" s="293"/>
      <c r="C4" s="293"/>
      <c r="D4" s="293"/>
      <c r="E4" s="293"/>
      <c r="F4" s="293"/>
      <c r="G4" s="294"/>
    </row>
    <row r="5" spans="1:7" ht="15.75" thickBot="1" x14ac:dyDescent="0.3">
      <c r="A5" s="295" t="s">
        <v>1</v>
      </c>
      <c r="B5" s="296"/>
      <c r="C5" s="296"/>
      <c r="D5" s="296"/>
      <c r="E5" s="296"/>
      <c r="F5" s="296"/>
      <c r="G5" s="297"/>
    </row>
    <row r="6" spans="1:7" ht="15.75" thickBot="1" x14ac:dyDescent="0.3">
      <c r="A6" s="298" t="s">
        <v>2</v>
      </c>
      <c r="B6" s="300" t="s">
        <v>292</v>
      </c>
      <c r="C6" s="301"/>
      <c r="D6" s="301"/>
      <c r="E6" s="301"/>
      <c r="F6" s="302"/>
      <c r="G6" s="287" t="s">
        <v>293</v>
      </c>
    </row>
    <row r="7" spans="1:7" ht="20.25" customHeight="1" thickBot="1" x14ac:dyDescent="0.3">
      <c r="A7" s="299"/>
      <c r="B7" s="133" t="s">
        <v>181</v>
      </c>
      <c r="C7" s="133" t="s">
        <v>294</v>
      </c>
      <c r="D7" s="133" t="s">
        <v>295</v>
      </c>
      <c r="E7" s="133" t="s">
        <v>415</v>
      </c>
      <c r="F7" s="133" t="s">
        <v>200</v>
      </c>
      <c r="G7" s="288"/>
    </row>
    <row r="8" spans="1:7" x14ac:dyDescent="0.25">
      <c r="A8" s="134" t="s">
        <v>416</v>
      </c>
      <c r="B8" s="135">
        <f>B9+B10+B11+B14++B18</f>
        <v>12639466</v>
      </c>
      <c r="C8" s="135">
        <f t="shared" ref="C8:G8" si="0">C9+C10+C11+C14++C18</f>
        <v>-74000</v>
      </c>
      <c r="D8" s="135">
        <f t="shared" si="0"/>
        <v>12565466</v>
      </c>
      <c r="E8" s="135">
        <f t="shared" si="0"/>
        <v>7866292</v>
      </c>
      <c r="F8" s="135">
        <f t="shared" si="0"/>
        <v>7866292</v>
      </c>
      <c r="G8" s="135">
        <f t="shared" si="0"/>
        <v>4699174</v>
      </c>
    </row>
    <row r="9" spans="1:7" x14ac:dyDescent="0.25">
      <c r="A9" s="136" t="s">
        <v>417</v>
      </c>
      <c r="B9" s="137">
        <v>12639466</v>
      </c>
      <c r="C9" s="138">
        <f>'FORMATO 6A'!D9</f>
        <v>-74000</v>
      </c>
      <c r="D9" s="138">
        <f>B9+C9</f>
        <v>12565466</v>
      </c>
      <c r="E9" s="138">
        <f>'FORMATO 6A'!F9</f>
        <v>7866292</v>
      </c>
      <c r="F9" s="138">
        <f>'FORMATO 6A'!G9</f>
        <v>7866292</v>
      </c>
      <c r="G9" s="138">
        <f>D9-E9</f>
        <v>4699174</v>
      </c>
    </row>
    <row r="10" spans="1:7" x14ac:dyDescent="0.25">
      <c r="A10" s="136" t="s">
        <v>418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</row>
    <row r="11" spans="1:7" x14ac:dyDescent="0.25">
      <c r="A11" s="136" t="s">
        <v>419</v>
      </c>
      <c r="B11" s="137">
        <v>0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</row>
    <row r="12" spans="1:7" x14ac:dyDescent="0.25">
      <c r="A12" s="136" t="s">
        <v>420</v>
      </c>
      <c r="B12" s="137">
        <v>0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</row>
    <row r="13" spans="1:7" x14ac:dyDescent="0.25">
      <c r="A13" s="136" t="s">
        <v>421</v>
      </c>
      <c r="B13" s="137">
        <v>0</v>
      </c>
      <c r="C13" s="137">
        <v>0</v>
      </c>
      <c r="D13" s="137">
        <v>0</v>
      </c>
      <c r="E13" s="137">
        <v>0</v>
      </c>
      <c r="F13" s="137">
        <v>0</v>
      </c>
      <c r="G13" s="137">
        <v>0</v>
      </c>
    </row>
    <row r="14" spans="1:7" x14ac:dyDescent="0.25">
      <c r="A14" s="136" t="s">
        <v>422</v>
      </c>
      <c r="B14" s="137">
        <v>0</v>
      </c>
      <c r="C14" s="137">
        <v>0</v>
      </c>
      <c r="D14" s="137">
        <v>0</v>
      </c>
      <c r="E14" s="137">
        <v>0</v>
      </c>
      <c r="F14" s="137">
        <v>0</v>
      </c>
      <c r="G14" s="137">
        <v>0</v>
      </c>
    </row>
    <row r="15" spans="1:7" ht="16.5" x14ac:dyDescent="0.25">
      <c r="A15" s="136" t="s">
        <v>423</v>
      </c>
      <c r="B15" s="137">
        <v>0</v>
      </c>
      <c r="C15" s="137">
        <v>0</v>
      </c>
      <c r="D15" s="137">
        <v>0</v>
      </c>
      <c r="E15" s="137">
        <v>0</v>
      </c>
      <c r="F15" s="137">
        <v>0</v>
      </c>
      <c r="G15" s="137">
        <v>0</v>
      </c>
    </row>
    <row r="16" spans="1:7" x14ac:dyDescent="0.25">
      <c r="A16" s="139" t="s">
        <v>424</v>
      </c>
      <c r="B16" s="137">
        <v>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</row>
    <row r="17" spans="1:7" x14ac:dyDescent="0.25">
      <c r="A17" s="139" t="s">
        <v>425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</row>
    <row r="18" spans="1:7" x14ac:dyDescent="0.25">
      <c r="A18" s="136" t="s">
        <v>426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</row>
    <row r="19" spans="1:7" x14ac:dyDescent="0.25">
      <c r="A19" s="136"/>
      <c r="B19" s="135"/>
      <c r="C19" s="140"/>
      <c r="D19" s="140"/>
      <c r="E19" s="140"/>
      <c r="F19" s="140"/>
      <c r="G19" s="140"/>
    </row>
    <row r="20" spans="1:7" x14ac:dyDescent="0.25">
      <c r="A20" s="134" t="s">
        <v>427</v>
      </c>
      <c r="B20" s="135">
        <f>B21+B22+B23+B26+B27+B30</f>
        <v>0</v>
      </c>
      <c r="C20" s="135">
        <f t="shared" ref="C20:G20" si="1">C21+C22+C23+C26+C27+C30</f>
        <v>1156000</v>
      </c>
      <c r="D20" s="135">
        <f t="shared" si="1"/>
        <v>1156000</v>
      </c>
      <c r="E20" s="135">
        <f t="shared" si="1"/>
        <v>48000</v>
      </c>
      <c r="F20" s="135">
        <f t="shared" si="1"/>
        <v>48000</v>
      </c>
      <c r="G20" s="135">
        <f t="shared" si="1"/>
        <v>1108000</v>
      </c>
    </row>
    <row r="21" spans="1:7" x14ac:dyDescent="0.25">
      <c r="A21" s="136" t="s">
        <v>417</v>
      </c>
      <c r="B21" s="131">
        <v>0</v>
      </c>
      <c r="C21" s="98">
        <f>'FORMATO 6A'!D88</f>
        <v>1156000</v>
      </c>
      <c r="D21" s="138">
        <f>C21</f>
        <v>1156000</v>
      </c>
      <c r="E21" s="138">
        <f>'FORMATO 6A'!F88</f>
        <v>48000</v>
      </c>
      <c r="F21" s="138">
        <f>E21</f>
        <v>48000</v>
      </c>
      <c r="G21" s="138">
        <f>D21-F21</f>
        <v>1108000</v>
      </c>
    </row>
    <row r="22" spans="1:7" x14ac:dyDescent="0.25">
      <c r="A22" s="136" t="s">
        <v>418</v>
      </c>
      <c r="B22" s="131">
        <v>0</v>
      </c>
      <c r="C22" s="98">
        <v>0</v>
      </c>
      <c r="D22" s="140"/>
      <c r="E22" s="140"/>
      <c r="F22" s="140"/>
      <c r="G22" s="140"/>
    </row>
    <row r="23" spans="1:7" x14ac:dyDescent="0.25">
      <c r="A23" s="136" t="s">
        <v>419</v>
      </c>
      <c r="B23" s="131">
        <v>0</v>
      </c>
      <c r="C23" s="98">
        <v>0</v>
      </c>
      <c r="D23" s="140"/>
      <c r="E23" s="140"/>
      <c r="F23" s="140"/>
      <c r="G23" s="140"/>
    </row>
    <row r="24" spans="1:7" x14ac:dyDescent="0.25">
      <c r="A24" s="136" t="s">
        <v>420</v>
      </c>
      <c r="B24" s="131">
        <v>0</v>
      </c>
      <c r="C24" s="98">
        <v>0</v>
      </c>
      <c r="D24" s="140"/>
      <c r="E24" s="140"/>
      <c r="F24" s="140"/>
      <c r="G24" s="140"/>
    </row>
    <row r="25" spans="1:7" x14ac:dyDescent="0.25">
      <c r="A25" s="136" t="s">
        <v>421</v>
      </c>
      <c r="B25" s="131">
        <v>0</v>
      </c>
      <c r="C25" s="98">
        <v>0</v>
      </c>
      <c r="D25" s="140"/>
      <c r="E25" s="140"/>
      <c r="F25" s="140"/>
      <c r="G25" s="140"/>
    </row>
    <row r="26" spans="1:7" x14ac:dyDescent="0.25">
      <c r="A26" s="136" t="s">
        <v>422</v>
      </c>
      <c r="B26" s="131">
        <v>0</v>
      </c>
      <c r="C26" s="98">
        <v>0</v>
      </c>
      <c r="D26" s="140"/>
      <c r="E26" s="140"/>
      <c r="F26" s="140"/>
      <c r="G26" s="140"/>
    </row>
    <row r="27" spans="1:7" ht="16.5" x14ac:dyDescent="0.25">
      <c r="A27" s="136" t="s">
        <v>423</v>
      </c>
      <c r="B27" s="131">
        <v>0</v>
      </c>
      <c r="C27" s="98">
        <v>0</v>
      </c>
      <c r="D27" s="140"/>
      <c r="E27" s="140"/>
      <c r="F27" s="140"/>
      <c r="G27" s="140"/>
    </row>
    <row r="28" spans="1:7" x14ac:dyDescent="0.25">
      <c r="A28" s="139" t="s">
        <v>424</v>
      </c>
      <c r="B28" s="131">
        <v>0</v>
      </c>
      <c r="C28" s="98">
        <v>0</v>
      </c>
      <c r="D28" s="140"/>
      <c r="E28" s="140"/>
      <c r="F28" s="140"/>
      <c r="G28" s="140"/>
    </row>
    <row r="29" spans="1:7" x14ac:dyDescent="0.25">
      <c r="A29" s="139" t="s">
        <v>425</v>
      </c>
      <c r="B29" s="131">
        <v>0</v>
      </c>
      <c r="C29" s="98">
        <v>0</v>
      </c>
      <c r="D29" s="140"/>
      <c r="E29" s="140"/>
      <c r="F29" s="140"/>
      <c r="G29" s="140"/>
    </row>
    <row r="30" spans="1:7" x14ac:dyDescent="0.25">
      <c r="A30" s="136" t="s">
        <v>426</v>
      </c>
      <c r="B30" s="131">
        <v>0</v>
      </c>
      <c r="C30" s="98">
        <v>0</v>
      </c>
      <c r="D30" s="140"/>
      <c r="E30" s="140"/>
      <c r="F30" s="140"/>
      <c r="G30" s="140"/>
    </row>
    <row r="31" spans="1:7" ht="16.5" x14ac:dyDescent="0.25">
      <c r="A31" s="134" t="s">
        <v>428</v>
      </c>
      <c r="B31" s="135">
        <f>B8+B20</f>
        <v>12639466</v>
      </c>
      <c r="C31" s="135">
        <f t="shared" ref="C31:G31" si="2">C8+C20</f>
        <v>1082000</v>
      </c>
      <c r="D31" s="135">
        <f t="shared" si="2"/>
        <v>13721466</v>
      </c>
      <c r="E31" s="135">
        <f t="shared" si="2"/>
        <v>7914292</v>
      </c>
      <c r="F31" s="135">
        <f t="shared" si="2"/>
        <v>7914292</v>
      </c>
      <c r="G31" s="135">
        <f t="shared" si="2"/>
        <v>5807174</v>
      </c>
    </row>
    <row r="32" spans="1:7" ht="15.75" thickBot="1" x14ac:dyDescent="0.3">
      <c r="A32" s="141"/>
      <c r="B32" s="142"/>
      <c r="C32" s="143"/>
      <c r="D32" s="143"/>
      <c r="E32" s="143"/>
      <c r="F32" s="143"/>
      <c r="G32" s="143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2020-10-09T19:45:37Z</cp:lastPrinted>
  <dcterms:created xsi:type="dcterms:W3CDTF">2016-11-30T20:12:49Z</dcterms:created>
  <dcterms:modified xsi:type="dcterms:W3CDTF">2020-10-21T18:01:45Z</dcterms:modified>
</cp:coreProperties>
</file>