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3\Constancias Estatales 23\Correos Participaciones_m 23\Correos- Julio 2023\"/>
    </mc:Choice>
  </mc:AlternateContent>
  <xr:revisionPtr revIDLastSave="0" documentId="13_ncr:1_{40DF2AEB-0CEF-4A28-B38D-A4855DB6AFB7}" xr6:coauthVersionLast="46" xr6:coauthVersionMax="47" xr10:uidLastSave="{00000000-0000-0000-0000-000000000000}"/>
  <bookViews>
    <workbookView xWindow="-120" yWindow="-120" windowWidth="29040" windowHeight="15720" firstSheet="2" activeTab="5" xr2:uid="{AA7D558C-9B40-44D5-B416-03C21BBB206C}"/>
  </bookViews>
  <sheets>
    <sheet name="FOCO JUL 23" sheetId="1" r:id="rId1"/>
    <sheet name="G Y D JUL 23" sheetId="2" r:id="rId2"/>
    <sheet name="Participaciones JUL 23" sheetId="3" r:id="rId3"/>
    <sheet name="ISR EBINM JUL 23" sheetId="4" r:id="rId4"/>
    <sheet name="ISR 3-B LCF JUL 23" sheetId="5" r:id="rId5"/>
    <sheet name="1ER TRIM FEIEF 2023 " sheetId="9" r:id="rId6"/>
    <sheet name="ABRIL FEIEF 2023" sheetId="6" r:id="rId7"/>
    <sheet name="MAYO FEIEF 2023" sheetId="7" r:id="rId8"/>
    <sheet name="JUNIO FEIEF 2023" sheetId="8" r:id="rId9"/>
  </sheets>
  <externalReferences>
    <externalReference r:id="rId10"/>
  </externalReferences>
  <definedNames>
    <definedName name="_xlnm.Print_Area" localSheetId="5">'1ER TRIM FEIEF 2023 '!$A$1:$F$65</definedName>
    <definedName name="_xlnm.Print_Area" localSheetId="6">'ABRIL FEIEF 2023'!$A$1:$F$65</definedName>
    <definedName name="_xlnm.Print_Area" localSheetId="0">'FOCO JUL 23'!$A$1:$C$65</definedName>
    <definedName name="_xlnm.Print_Area" localSheetId="1">'G Y D JUL 23'!$B$1:$D$65</definedName>
    <definedName name="_xlnm.Print_Area" localSheetId="4">'ISR 3-B LCF JUL 23'!$A$1:$O$63</definedName>
    <definedName name="_xlnm.Print_Area" localSheetId="3">'ISR EBINM JUL 23'!$A$1:$C$65</definedName>
    <definedName name="_xlnm.Print_Area" localSheetId="8">'JUNIO FEIEF 2023'!$A$1:$F$65</definedName>
    <definedName name="_xlnm.Print_Area" localSheetId="7">'MAYO FEIEF 2023'!$A$1:$F$65</definedName>
    <definedName name="_xlnm.Print_Area" localSheetId="2">'Participaciones JUL 23'!$A$1:$P$66</definedName>
    <definedName name="_xlnm.Print_Titles" localSheetId="0">'FOCO JUL 23'!$2:$5</definedName>
    <definedName name="_xlnm.Print_Titles" localSheetId="1">'G Y D JUL 23'!$2:$5</definedName>
    <definedName name="_xlnm.Print_Titles" localSheetId="4">'ISR 3-B LCF JUL 23'!$1:$2</definedName>
    <definedName name="_xlnm.Print_Titles" localSheetId="3">'ISR EBINM JUL 23'!$2:$5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9" l="1"/>
  <c r="D65" i="9"/>
  <c r="C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65" i="9" l="1"/>
  <c r="E65" i="8"/>
  <c r="D65" i="8"/>
  <c r="C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65" i="8" s="1"/>
  <c r="E65" i="7" l="1"/>
  <c r="D65" i="7"/>
  <c r="C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65" i="7" s="1"/>
  <c r="E65" i="6" l="1"/>
  <c r="D65" i="6"/>
  <c r="C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65" i="6" s="1"/>
  <c r="O63" i="5" l="1"/>
  <c r="N63" i="5"/>
  <c r="M63" i="5"/>
  <c r="L63" i="5"/>
  <c r="K63" i="5"/>
  <c r="I63" i="5"/>
  <c r="H63" i="5"/>
  <c r="F63" i="5"/>
  <c r="E63" i="5"/>
  <c r="D63" i="5"/>
  <c r="C62" i="5"/>
  <c r="G61" i="5"/>
  <c r="C61" i="5"/>
  <c r="G60" i="5"/>
  <c r="C60" i="5"/>
  <c r="C59" i="5"/>
  <c r="G58" i="5"/>
  <c r="C58" i="5"/>
  <c r="J57" i="5"/>
  <c r="J63" i="5" s="1"/>
  <c r="C57" i="5"/>
  <c r="C56" i="5"/>
  <c r="C55" i="5"/>
  <c r="G54" i="5"/>
  <c r="C54" i="5" s="1"/>
  <c r="C53" i="5"/>
  <c r="J52" i="5"/>
  <c r="H52" i="5"/>
  <c r="G52" i="5"/>
  <c r="F52" i="5"/>
  <c r="D52" i="5"/>
  <c r="C52" i="5"/>
  <c r="C51" i="5"/>
  <c r="C50" i="5"/>
  <c r="C49" i="5"/>
  <c r="C48" i="5"/>
  <c r="J47" i="5"/>
  <c r="G47" i="5"/>
  <c r="C47" i="5"/>
  <c r="G46" i="5"/>
  <c r="C46" i="5"/>
  <c r="C45" i="5"/>
  <c r="G44" i="5"/>
  <c r="C44" i="5"/>
  <c r="G43" i="5"/>
  <c r="C43" i="5"/>
  <c r="G42" i="5"/>
  <c r="C42" i="5" s="1"/>
  <c r="G41" i="5"/>
  <c r="C41" i="5" s="1"/>
  <c r="G40" i="5"/>
  <c r="C40" i="5"/>
  <c r="C39" i="5"/>
  <c r="C38" i="5"/>
  <c r="G37" i="5"/>
  <c r="C37" i="5"/>
  <c r="G36" i="5"/>
  <c r="C36" i="5"/>
  <c r="C35" i="5"/>
  <c r="C34" i="5"/>
  <c r="G33" i="5"/>
  <c r="C33" i="5"/>
  <c r="C32" i="5"/>
  <c r="G31" i="5"/>
  <c r="C31" i="5"/>
  <c r="C30" i="5"/>
  <c r="C29" i="5"/>
  <c r="G28" i="5"/>
  <c r="C28" i="5"/>
  <c r="C27" i="5"/>
  <c r="G26" i="5"/>
  <c r="C26" i="5"/>
  <c r="C25" i="5"/>
  <c r="G24" i="5"/>
  <c r="C24" i="5"/>
  <c r="C23" i="5"/>
  <c r="C22" i="5"/>
  <c r="C21" i="5"/>
  <c r="G20" i="5"/>
  <c r="C20" i="5"/>
  <c r="G19" i="5"/>
  <c r="C19" i="5"/>
  <c r="I18" i="5"/>
  <c r="G18" i="5"/>
  <c r="F18" i="5"/>
  <c r="E18" i="5"/>
  <c r="D18" i="5"/>
  <c r="C18" i="5"/>
  <c r="C17" i="5"/>
  <c r="G16" i="5"/>
  <c r="C16" i="5"/>
  <c r="C15" i="5"/>
  <c r="G14" i="5"/>
  <c r="C14" i="5"/>
  <c r="G13" i="5"/>
  <c r="C13" i="5"/>
  <c r="C12" i="5"/>
  <c r="J11" i="5"/>
  <c r="I11" i="5"/>
  <c r="H11" i="5"/>
  <c r="G11" i="5"/>
  <c r="F11" i="5"/>
  <c r="D11" i="5"/>
  <c r="C11" i="5"/>
  <c r="G10" i="5"/>
  <c r="C10" i="5" s="1"/>
  <c r="J9" i="5"/>
  <c r="C9" i="5"/>
  <c r="C8" i="5"/>
  <c r="J7" i="5"/>
  <c r="I7" i="5"/>
  <c r="G7" i="5"/>
  <c r="F7" i="5"/>
  <c r="E7" i="5"/>
  <c r="D7" i="5"/>
  <c r="C7" i="5"/>
  <c r="G6" i="5"/>
  <c r="G63" i="5" s="1"/>
  <c r="C6" i="5"/>
  <c r="C5" i="5"/>
  <c r="G4" i="5"/>
  <c r="C4" i="5" s="1"/>
  <c r="C3" i="5"/>
  <c r="C63" i="5" l="1"/>
  <c r="C65" i="4" l="1"/>
  <c r="N66" i="3" l="1"/>
  <c r="M66" i="3"/>
  <c r="L66" i="3"/>
  <c r="K66" i="3"/>
  <c r="J66" i="3"/>
  <c r="H66" i="3"/>
  <c r="G66" i="3"/>
  <c r="F66" i="3"/>
  <c r="E66" i="3"/>
  <c r="D66" i="3"/>
  <c r="C66" i="3"/>
  <c r="B66" i="3"/>
  <c r="O65" i="3"/>
  <c r="I65" i="3"/>
  <c r="P65" i="3" s="1"/>
  <c r="O64" i="3"/>
  <c r="I64" i="3"/>
  <c r="P64" i="3" s="1"/>
  <c r="O63" i="3"/>
  <c r="I63" i="3"/>
  <c r="P63" i="3" s="1"/>
  <c r="O62" i="3"/>
  <c r="I62" i="3"/>
  <c r="P62" i="3" s="1"/>
  <c r="O61" i="3"/>
  <c r="I61" i="3"/>
  <c r="P61" i="3" s="1"/>
  <c r="O60" i="3"/>
  <c r="I60" i="3"/>
  <c r="P60" i="3" s="1"/>
  <c r="O59" i="3"/>
  <c r="I59" i="3"/>
  <c r="P59" i="3" s="1"/>
  <c r="O58" i="3"/>
  <c r="I58" i="3"/>
  <c r="P58" i="3" s="1"/>
  <c r="O57" i="3"/>
  <c r="I57" i="3"/>
  <c r="P57" i="3" s="1"/>
  <c r="O56" i="3"/>
  <c r="I56" i="3"/>
  <c r="P56" i="3" s="1"/>
  <c r="O55" i="3"/>
  <c r="I55" i="3"/>
  <c r="P55" i="3" s="1"/>
  <c r="O54" i="3"/>
  <c r="I54" i="3"/>
  <c r="P54" i="3" s="1"/>
  <c r="O53" i="3"/>
  <c r="I53" i="3"/>
  <c r="P53" i="3" s="1"/>
  <c r="O52" i="3"/>
  <c r="I52" i="3"/>
  <c r="P52" i="3" s="1"/>
  <c r="O51" i="3"/>
  <c r="I51" i="3"/>
  <c r="P51" i="3" s="1"/>
  <c r="O50" i="3"/>
  <c r="I50" i="3"/>
  <c r="P50" i="3" s="1"/>
  <c r="O49" i="3"/>
  <c r="I49" i="3"/>
  <c r="P49" i="3" s="1"/>
  <c r="O48" i="3"/>
  <c r="I48" i="3"/>
  <c r="P48" i="3" s="1"/>
  <c r="O47" i="3"/>
  <c r="I47" i="3"/>
  <c r="P47" i="3" s="1"/>
  <c r="O46" i="3"/>
  <c r="I46" i="3"/>
  <c r="P46" i="3" s="1"/>
  <c r="O45" i="3"/>
  <c r="I45" i="3"/>
  <c r="P45" i="3" s="1"/>
  <c r="O44" i="3"/>
  <c r="I44" i="3"/>
  <c r="P44" i="3" s="1"/>
  <c r="O43" i="3"/>
  <c r="I43" i="3"/>
  <c r="P43" i="3" s="1"/>
  <c r="O42" i="3"/>
  <c r="I42" i="3"/>
  <c r="P42" i="3" s="1"/>
  <c r="O41" i="3"/>
  <c r="I41" i="3"/>
  <c r="P41" i="3" s="1"/>
  <c r="O40" i="3"/>
  <c r="I40" i="3"/>
  <c r="P40" i="3" s="1"/>
  <c r="O39" i="3"/>
  <c r="I39" i="3"/>
  <c r="P39" i="3" s="1"/>
  <c r="O38" i="3"/>
  <c r="I38" i="3"/>
  <c r="P38" i="3" s="1"/>
  <c r="O37" i="3"/>
  <c r="I37" i="3"/>
  <c r="P37" i="3" s="1"/>
  <c r="O36" i="3"/>
  <c r="I36" i="3"/>
  <c r="P36" i="3" s="1"/>
  <c r="O35" i="3"/>
  <c r="I35" i="3"/>
  <c r="P35" i="3" s="1"/>
  <c r="O34" i="3"/>
  <c r="I34" i="3"/>
  <c r="P34" i="3" s="1"/>
  <c r="O33" i="3"/>
  <c r="I33" i="3"/>
  <c r="P33" i="3" s="1"/>
  <c r="O32" i="3"/>
  <c r="I32" i="3"/>
  <c r="P32" i="3" s="1"/>
  <c r="O31" i="3"/>
  <c r="I31" i="3"/>
  <c r="P31" i="3" s="1"/>
  <c r="O30" i="3"/>
  <c r="I30" i="3"/>
  <c r="P30" i="3" s="1"/>
  <c r="O29" i="3"/>
  <c r="I29" i="3"/>
  <c r="P29" i="3" s="1"/>
  <c r="O28" i="3"/>
  <c r="I28" i="3"/>
  <c r="P28" i="3" s="1"/>
  <c r="O27" i="3"/>
  <c r="I27" i="3"/>
  <c r="P27" i="3" s="1"/>
  <c r="O26" i="3"/>
  <c r="I26" i="3"/>
  <c r="P26" i="3" s="1"/>
  <c r="O25" i="3"/>
  <c r="I25" i="3"/>
  <c r="P25" i="3" s="1"/>
  <c r="O24" i="3"/>
  <c r="I24" i="3"/>
  <c r="P24" i="3" s="1"/>
  <c r="O23" i="3"/>
  <c r="I23" i="3"/>
  <c r="P23" i="3" s="1"/>
  <c r="O22" i="3"/>
  <c r="I22" i="3"/>
  <c r="P22" i="3" s="1"/>
  <c r="O21" i="3"/>
  <c r="I21" i="3"/>
  <c r="P21" i="3" s="1"/>
  <c r="O20" i="3"/>
  <c r="I20" i="3"/>
  <c r="P20" i="3" s="1"/>
  <c r="O19" i="3"/>
  <c r="I19" i="3"/>
  <c r="P19" i="3" s="1"/>
  <c r="O18" i="3"/>
  <c r="I18" i="3"/>
  <c r="P18" i="3" s="1"/>
  <c r="O17" i="3"/>
  <c r="I17" i="3"/>
  <c r="P17" i="3" s="1"/>
  <c r="O16" i="3"/>
  <c r="I16" i="3"/>
  <c r="P16" i="3" s="1"/>
  <c r="O15" i="3"/>
  <c r="I15" i="3"/>
  <c r="P15" i="3" s="1"/>
  <c r="O14" i="3"/>
  <c r="I14" i="3"/>
  <c r="P14" i="3" s="1"/>
  <c r="O13" i="3"/>
  <c r="I13" i="3"/>
  <c r="P13" i="3" s="1"/>
  <c r="O12" i="3"/>
  <c r="I12" i="3"/>
  <c r="P12" i="3" s="1"/>
  <c r="O11" i="3"/>
  <c r="I11" i="3"/>
  <c r="P11" i="3" s="1"/>
  <c r="O10" i="3"/>
  <c r="I10" i="3"/>
  <c r="P10" i="3" s="1"/>
  <c r="O9" i="3"/>
  <c r="I9" i="3"/>
  <c r="P9" i="3" s="1"/>
  <c r="O8" i="3"/>
  <c r="I8" i="3"/>
  <c r="P8" i="3" s="1"/>
  <c r="O7" i="3"/>
  <c r="I7" i="3"/>
  <c r="P7" i="3" s="1"/>
  <c r="O6" i="3"/>
  <c r="O66" i="3" s="1"/>
  <c r="I6" i="3"/>
  <c r="P6" i="3" s="1"/>
  <c r="P66" i="3" l="1"/>
  <c r="I66" i="3"/>
  <c r="D2" i="2" l="1"/>
  <c r="D65" i="2" l="1"/>
  <c r="C65" i="1"/>
</calcChain>
</file>

<file path=xl/sharedStrings.xml><?xml version="1.0" encoding="utf-8"?>
<sst xmlns="http://schemas.openxmlformats.org/spreadsheetml/2006/main" count="1057" uniqueCount="165">
  <si>
    <t xml:space="preserve"> </t>
  </si>
  <si>
    <t>NO.</t>
  </si>
  <si>
    <t>MUNICIPIO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</si>
  <si>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</si>
  <si>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</si>
  <si>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</si>
  <si>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</si>
  <si>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</si>
  <si>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</si>
  <si>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</si>
  <si>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</si>
  <si>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</si>
  <si>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</si>
  <si>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</si>
  <si>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</si>
  <si>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</si>
  <si>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</si>
  <si>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</si>
  <si>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</si>
  <si>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</si>
  <si>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</si>
  <si>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</si>
  <si>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</si>
  <si>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</si>
  <si>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</si>
  <si>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</si>
  <si>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</si>
  <si>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</si>
  <si>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</si>
  <si>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</si>
  <si>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</si>
  <si>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</si>
  <si>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</si>
  <si>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</si>
  <si>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</si>
  <si>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</si>
  <si>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</si>
  <si>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</si>
  <si>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</si>
  <si>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</si>
  <si>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</si>
  <si>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</si>
  <si>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</si>
  <si>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</si>
  <si>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</si>
  <si>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</si>
  <si>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</si>
  <si>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</si>
  <si>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</si>
  <si>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</si>
  <si>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</si>
  <si>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</si>
  <si>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</si>
  <si>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</si>
  <si>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</si>
  <si>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</si>
  <si>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</si>
  <si>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</si>
  <si>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</si>
  <si>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</si>
  <si>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</si>
  <si>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</si>
  <si>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</si>
  <si>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</si>
  <si>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</si>
  <si>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</si>
  <si>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</si>
  <si>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</si>
  <si>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</si>
  <si>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</si>
  <si>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</si>
  <si>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</si>
  <si>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</si>
  <si>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</si>
  <si>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</si>
  <si>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</si>
  <si>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</si>
  <si>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</si>
  <si>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</si>
  <si>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</si>
  <si>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</si>
  <si>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</si>
  <si>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</si>
  <si>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</si>
  <si>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</si>
  <si>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</si>
  <si>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</si>
  <si>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</si>
  <si>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</si>
  <si>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</si>
  <si>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</si>
  <si>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</si>
  <si>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</si>
  <si>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</si>
  <si>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</si>
  <si>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</si>
  <si>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</si>
  <si>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</si>
  <si>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</si>
  <si>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</si>
  <si>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</si>
  <si>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</si>
  <si>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</si>
  <si>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</si>
  <si>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</si>
  <si>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</si>
  <si>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</si>
  <si>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</si>
  <si>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</si>
  <si>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</si>
  <si>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</si>
  <si>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</si>
  <si>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</si>
  <si>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</si>
  <si>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</si>
  <si>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</si>
  <si>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</si>
  <si>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</si>
  <si>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</si>
  <si>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</si>
  <si>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</si>
  <si>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</si>
  <si>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</si>
  <si>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</si>
  <si>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TOTAL A DISTRIB. DE JULIO 2023</t>
  </si>
  <si>
    <t>FONDO DE COMPENSACIÓN JULIO DE 2023</t>
  </si>
  <si>
    <t>GASOLINAS Y DIESEL JULIO DE 2023</t>
  </si>
  <si>
    <t xml:space="preserve">TOTAL DE PARTICIPACIONES A MUNICIPIOS </t>
  </si>
  <si>
    <t>FGP</t>
  </si>
  <si>
    <t>FFM</t>
  </si>
  <si>
    <t>FOFIR</t>
  </si>
  <si>
    <t xml:space="preserve">IEPS </t>
  </si>
  <si>
    <t xml:space="preserve">TENENCIA </t>
  </si>
  <si>
    <t xml:space="preserve">ISAN COMPENSACION </t>
  </si>
  <si>
    <t xml:space="preserve">ISAN </t>
  </si>
  <si>
    <t xml:space="preserve">SUB TOTAL FEDERALES </t>
  </si>
  <si>
    <t>DIC. Y ESPECT. PUB</t>
  </si>
  <si>
    <t xml:space="preserve">RIFAS SORTEOS </t>
  </si>
  <si>
    <t xml:space="preserve">NOMINAS </t>
  </si>
  <si>
    <t xml:space="preserve">HOSPEDAJE </t>
  </si>
  <si>
    <t xml:space="preserve">TOTAL ESTATALES </t>
  </si>
  <si>
    <t>TOTAL</t>
  </si>
  <si>
    <t>ISR ENAJ BIEN INM JULIO DE 2023</t>
  </si>
  <si>
    <t>TOTAL DE</t>
  </si>
  <si>
    <t>PARTICIPACIONES</t>
  </si>
  <si>
    <t>FONDO ISR A MUNICIPIOS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</si>
  <si>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</si>
  <si>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</si>
  <si>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</si>
  <si>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</si>
  <si>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</si>
  <si>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</si>
  <si>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</si>
  <si>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</si>
  <si>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</si>
  <si>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</si>
  <si>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</si>
  <si>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</si>
  <si>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TOCATLAN</t>
  </si>
  <si>
    <t xml:space="preserve">ABRIL FEIEF 2023  MUNICIPIOS </t>
  </si>
  <si>
    <t xml:space="preserve">FFM </t>
  </si>
  <si>
    <t xml:space="preserve">MAYO FEIEF 2023  MUNICIPIOS </t>
  </si>
  <si>
    <t xml:space="preserve">JUNIO FEIEF 2023  MUNICIPIOS </t>
  </si>
  <si>
    <t xml:space="preserve"> JULIO DE 2023</t>
  </si>
  <si>
    <t xml:space="preserve">PRIMER TRIMESTRE FEIEF 2023 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</si>
</sst>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7D1"/>
        <bgColor indexed="64"/>
      </patternFill>
    </fill>
    <fill>
      <patternFill patternType="solid">
        <fgColor theme="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39" fontId="2" fillId="0" borderId="0" xfId="0" applyNumberFormat="1" applyFont="1"/>
    <xf numFmtId="39" fontId="4" fillId="0" borderId="0" xfId="0" applyNumberFormat="1" applyFont="1" applyAlignment="1">
      <alignment horizontal="center"/>
    </xf>
    <xf numFmtId="39" fontId="5" fillId="0" borderId="9" xfId="0" applyNumberFormat="1" applyFont="1" applyBorder="1"/>
    <xf numFmtId="39" fontId="5" fillId="0" borderId="1" xfId="0" applyNumberFormat="1" applyFont="1" applyBorder="1"/>
    <xf numFmtId="4" fontId="2" fillId="0" borderId="3" xfId="0" applyNumberFormat="1" applyFont="1" applyBorder="1"/>
    <xf numFmtId="39" fontId="5" fillId="0" borderId="10" xfId="0" applyNumberFormat="1" applyFont="1" applyBorder="1"/>
    <xf numFmtId="39" fontId="5" fillId="0" borderId="4" xfId="0" applyNumberFormat="1" applyFont="1" applyBorder="1"/>
    <xf numFmtId="4" fontId="2" fillId="0" borderId="5" xfId="0" applyNumberFormat="1" applyFont="1" applyBorder="1"/>
    <xf numFmtId="39" fontId="5" fillId="0" borderId="11" xfId="0" applyNumberFormat="1" applyFont="1" applyBorder="1"/>
    <xf numFmtId="39" fontId="5" fillId="0" borderId="6" xfId="0" applyNumberFormat="1" applyFont="1" applyBorder="1"/>
    <xf numFmtId="4" fontId="2" fillId="0" borderId="8" xfId="0" applyNumberFormat="1" applyFont="1" applyBorder="1"/>
    <xf numFmtId="39" fontId="4" fillId="2" borderId="15" xfId="0" applyNumberFormat="1" applyFont="1" applyFill="1" applyBorder="1" applyAlignment="1">
      <alignment horizontal="center"/>
    </xf>
    <xf numFmtId="39" fontId="3" fillId="2" borderId="15" xfId="0" applyNumberFormat="1" applyFont="1" applyFill="1" applyBorder="1"/>
    <xf numFmtId="39" fontId="4" fillId="4" borderId="15" xfId="0" applyNumberFormat="1" applyFont="1" applyFill="1" applyBorder="1" applyAlignment="1">
      <alignment horizontal="center"/>
    </xf>
    <xf numFmtId="39" fontId="3" fillId="4" borderId="15" xfId="0" applyNumberFormat="1" applyFont="1" applyFill="1" applyBorder="1"/>
    <xf numFmtId="164" fontId="2" fillId="0" borderId="0" xfId="3" applyNumberFormat="1" applyFont="1"/>
    <xf numFmtId="164" fontId="4" fillId="4" borderId="9" xfId="3" applyNumberFormat="1" applyFont="1" applyFill="1" applyBorder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4" borderId="10" xfId="3" applyNumberFormat="1" applyFont="1" applyFill="1" applyBorder="1" applyAlignment="1">
      <alignment horizontal="center"/>
    </xf>
    <xf numFmtId="164" fontId="4" fillId="4" borderId="11" xfId="3" applyNumberFormat="1" applyFont="1" applyFill="1" applyBorder="1" applyAlignment="1">
      <alignment horizontal="center"/>
    </xf>
    <xf numFmtId="164" fontId="5" fillId="0" borderId="1" xfId="3" applyNumberFormat="1" applyFont="1" applyBorder="1"/>
    <xf numFmtId="164" fontId="2" fillId="0" borderId="9" xfId="4" applyFont="1" applyFill="1" applyBorder="1"/>
    <xf numFmtId="164" fontId="5" fillId="0" borderId="4" xfId="3" applyNumberFormat="1" applyFont="1" applyBorder="1"/>
    <xf numFmtId="164" fontId="2" fillId="0" borderId="10" xfId="4" applyFont="1" applyFill="1" applyBorder="1"/>
    <xf numFmtId="164" fontId="5" fillId="0" borderId="6" xfId="3" applyNumberFormat="1" applyFont="1" applyBorder="1"/>
    <xf numFmtId="164" fontId="2" fillId="0" borderId="11" xfId="4" applyFont="1" applyFill="1" applyBorder="1"/>
    <xf numFmtId="164" fontId="9" fillId="4" borderId="15" xfId="3" applyNumberFormat="1" applyFont="1" applyFill="1" applyBorder="1" applyAlignment="1">
      <alignment horizontal="center"/>
    </xf>
    <xf numFmtId="164" fontId="3" fillId="4" borderId="15" xfId="4" applyFont="1" applyFill="1" applyBorder="1"/>
    <xf numFmtId="164" fontId="2" fillId="0" borderId="0" xfId="1" applyNumberFormat="1" applyFont="1" applyFill="1"/>
    <xf numFmtId="39" fontId="4" fillId="4" borderId="3" xfId="0" applyNumberFormat="1" applyFont="1" applyFill="1" applyBorder="1" applyAlignment="1">
      <alignment horizontal="center"/>
    </xf>
    <xf numFmtId="39" fontId="4" fillId="4" borderId="5" xfId="0" applyNumberFormat="1" applyFont="1" applyFill="1" applyBorder="1" applyAlignment="1">
      <alignment horizontal="center"/>
    </xf>
    <xf numFmtId="39" fontId="4" fillId="4" borderId="8" xfId="0" applyNumberFormat="1" applyFont="1" applyFill="1" applyBorder="1" applyAlignment="1">
      <alignment horizontal="center"/>
    </xf>
    <xf numFmtId="39" fontId="5" fillId="0" borderId="16" xfId="0" applyNumberFormat="1" applyFont="1" applyBorder="1"/>
    <xf numFmtId="39" fontId="5" fillId="5" borderId="17" xfId="0" applyNumberFormat="1" applyFont="1" applyFill="1" applyBorder="1"/>
    <xf numFmtId="4" fontId="2" fillId="0" borderId="17" xfId="0" applyNumberFormat="1" applyFont="1" applyBorder="1"/>
    <xf numFmtId="39" fontId="5" fillId="0" borderId="18" xfId="0" applyNumberFormat="1" applyFont="1" applyBorder="1"/>
    <xf numFmtId="39" fontId="5" fillId="0" borderId="19" xfId="0" applyNumberFormat="1" applyFont="1" applyBorder="1"/>
    <xf numFmtId="4" fontId="2" fillId="0" borderId="19" xfId="0" applyNumberFormat="1" applyFont="1" applyBorder="1"/>
    <xf numFmtId="39" fontId="5" fillId="5" borderId="19" xfId="0" applyNumberFormat="1" applyFont="1" applyFill="1" applyBorder="1"/>
    <xf numFmtId="39" fontId="5" fillId="0" borderId="20" xfId="0" applyNumberFormat="1" applyFont="1" applyBorder="1"/>
    <xf numFmtId="39" fontId="5" fillId="5" borderId="21" xfId="0" applyNumberFormat="1" applyFont="1" applyFill="1" applyBorder="1"/>
    <xf numFmtId="4" fontId="2" fillId="0" borderId="21" xfId="0" applyNumberFormat="1" applyFont="1" applyBorder="1"/>
    <xf numFmtId="39" fontId="4" fillId="4" borderId="15" xfId="0" applyNumberFormat="1" applyFont="1" applyFill="1" applyBorder="1"/>
    <xf numFmtId="0" fontId="1" fillId="0" borderId="0" xfId="5"/>
    <xf numFmtId="43" fontId="10" fillId="6" borderId="15" xfId="2" applyNumberFormat="1" applyFont="1" applyFill="1" applyBorder="1" applyAlignment="1" applyProtection="1">
      <alignment horizontal="center" vertical="center" wrapText="1"/>
      <protection hidden="1"/>
    </xf>
    <xf numFmtId="49" fontId="8" fillId="0" borderId="10" xfId="5" applyNumberFormat="1" applyFont="1" applyBorder="1" applyAlignment="1" applyProtection="1">
      <alignment horizontal="center" vertical="center" wrapText="1"/>
      <protection hidden="1"/>
    </xf>
    <xf numFmtId="49" fontId="8" fillId="0" borderId="10" xfId="5" applyNumberFormat="1" applyFont="1" applyBorder="1" applyAlignment="1" applyProtection="1">
      <alignment horizontal="left" vertical="center" wrapText="1"/>
      <protection hidden="1"/>
    </xf>
    <xf numFmtId="43" fontId="11" fillId="0" borderId="10" xfId="6" applyFont="1" applyBorder="1" applyAlignment="1" applyProtection="1">
      <alignment horizontal="left" vertical="center" wrapText="1"/>
      <protection hidden="1"/>
    </xf>
    <xf numFmtId="43" fontId="6" fillId="0" borderId="10" xfId="6" applyFont="1" applyBorder="1" applyAlignment="1" applyProtection="1">
      <alignment horizontal="right" vertical="center" wrapText="1"/>
      <protection hidden="1"/>
    </xf>
    <xf numFmtId="2" fontId="6" fillId="0" borderId="10" xfId="6" applyNumberFormat="1" applyFont="1" applyBorder="1" applyAlignment="1" applyProtection="1">
      <alignment horizontal="right" vertical="center" wrapText="1"/>
      <protection hidden="1"/>
    </xf>
    <xf numFmtId="0" fontId="12" fillId="0" borderId="0" xfId="5" applyFont="1"/>
    <xf numFmtId="43" fontId="13" fillId="0" borderId="10" xfId="6" applyFont="1" applyBorder="1" applyAlignment="1" applyProtection="1">
      <alignment horizontal="right" vertical="center" wrapText="1"/>
      <protection hidden="1"/>
    </xf>
    <xf numFmtId="43" fontId="11" fillId="0" borderId="10" xfId="6" applyFont="1" applyBorder="1" applyAlignment="1" applyProtection="1">
      <alignment horizontal="right" vertical="center" wrapText="1"/>
      <protection hidden="1"/>
    </xf>
    <xf numFmtId="2" fontId="14" fillId="0" borderId="10" xfId="6" applyNumberFormat="1" applyFont="1" applyBorder="1" applyAlignment="1" applyProtection="1">
      <alignment horizontal="right" vertical="center" wrapText="1"/>
      <protection hidden="1"/>
    </xf>
    <xf numFmtId="43" fontId="6" fillId="5" borderId="10" xfId="6" applyFont="1" applyFill="1" applyBorder="1" applyAlignment="1" applyProtection="1">
      <alignment horizontal="right" vertical="center" wrapText="1"/>
      <protection hidden="1"/>
    </xf>
    <xf numFmtId="43" fontId="11" fillId="6" borderId="15" xfId="6" applyFont="1" applyFill="1" applyBorder="1" applyAlignment="1">
      <alignment horizontal="center" vertical="center"/>
    </xf>
    <xf numFmtId="43" fontId="11" fillId="6" borderId="15" xfId="6" applyFont="1" applyFill="1" applyBorder="1" applyAlignment="1">
      <alignment horizontal="right" vertical="center"/>
    </xf>
    <xf numFmtId="43" fontId="11" fillId="0" borderId="15" xfId="6" applyFont="1" applyBorder="1" applyAlignment="1">
      <alignment horizontal="center" vertical="center"/>
    </xf>
    <xf numFmtId="44" fontId="15" fillId="0" borderId="0" xfId="7" applyFont="1"/>
    <xf numFmtId="0" fontId="16" fillId="0" borderId="0" xfId="5" applyFont="1"/>
    <xf numFmtId="39" fontId="2" fillId="0" borderId="22" xfId="0" applyNumberFormat="1" applyFont="1" applyBorder="1"/>
    <xf numFmtId="39" fontId="2" fillId="0" borderId="23" xfId="0" applyNumberFormat="1" applyFont="1" applyBorder="1"/>
    <xf numFmtId="39" fontId="2" fillId="0" borderId="24" xfId="0" applyNumberFormat="1" applyFont="1" applyBorder="1"/>
    <xf numFmtId="39" fontId="2" fillId="0" borderId="0" xfId="3" applyNumberFormat="1" applyFont="1"/>
    <xf numFmtId="39" fontId="4" fillId="4" borderId="3" xfId="3" applyNumberFormat="1" applyFont="1" applyFill="1" applyBorder="1" applyAlignment="1">
      <alignment horizontal="center"/>
    </xf>
    <xf numFmtId="39" fontId="4" fillId="0" borderId="0" xfId="3" applyNumberFormat="1" applyFont="1" applyAlignment="1">
      <alignment horizontal="center"/>
    </xf>
    <xf numFmtId="39" fontId="4" fillId="4" borderId="5" xfId="3" applyNumberFormat="1" applyFont="1" applyFill="1" applyBorder="1" applyAlignment="1">
      <alignment horizontal="center"/>
    </xf>
    <xf numFmtId="39" fontId="4" fillId="4" borderId="8" xfId="3" applyNumberFormat="1" applyFont="1" applyFill="1" applyBorder="1" applyAlignment="1">
      <alignment horizontal="center"/>
    </xf>
    <xf numFmtId="39" fontId="2" fillId="0" borderId="22" xfId="3" applyNumberFormat="1" applyFont="1" applyBorder="1"/>
    <xf numFmtId="39" fontId="2" fillId="0" borderId="23" xfId="3" applyNumberFormat="1" applyFont="1" applyBorder="1"/>
    <xf numFmtId="39" fontId="2" fillId="0" borderId="24" xfId="3" applyNumberFormat="1" applyFont="1" applyBorder="1"/>
    <xf numFmtId="39" fontId="4" fillId="4" borderId="15" xfId="3" applyNumberFormat="1" applyFont="1" applyFill="1" applyBorder="1"/>
    <xf numFmtId="39" fontId="3" fillId="4" borderId="15" xfId="3" applyNumberFormat="1" applyFont="1" applyFill="1" applyBorder="1"/>
    <xf numFmtId="39" fontId="3" fillId="0" borderId="0" xfId="3" applyNumberFormat="1" applyFont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9" fontId="4" fillId="2" borderId="9" xfId="0" applyNumberFormat="1" applyFont="1" applyFill="1" applyBorder="1" applyAlignment="1">
      <alignment horizontal="center" vertical="center" wrapText="1"/>
    </xf>
    <xf numFmtId="39" fontId="4" fillId="2" borderId="10" xfId="0" applyNumberFormat="1" applyFont="1" applyFill="1" applyBorder="1" applyAlignment="1">
      <alignment horizontal="center" vertical="center" wrapText="1"/>
    </xf>
    <xf numFmtId="39" fontId="4" fillId="2" borderId="1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39" fontId="4" fillId="4" borderId="9" xfId="0" applyNumberFormat="1" applyFont="1" applyFill="1" applyBorder="1" applyAlignment="1">
      <alignment horizontal="center" vertical="center" wrapText="1"/>
    </xf>
    <xf numFmtId="39" fontId="4" fillId="4" borderId="10" xfId="0" applyNumberFormat="1" applyFont="1" applyFill="1" applyBorder="1" applyAlignment="1">
      <alignment horizontal="center" vertical="center" wrapText="1"/>
    </xf>
    <xf numFmtId="39" fontId="4" fillId="4" borderId="11" xfId="0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164" fontId="4" fillId="4" borderId="9" xfId="3" applyNumberFormat="1" applyFont="1" applyFill="1" applyBorder="1" applyAlignment="1">
      <alignment horizontal="center" vertical="center" wrapText="1"/>
    </xf>
    <xf numFmtId="164" fontId="4" fillId="4" borderId="10" xfId="3" applyNumberFormat="1" applyFont="1" applyFill="1" applyBorder="1" applyAlignment="1">
      <alignment horizontal="center" vertical="center" wrapText="1"/>
    </xf>
    <xf numFmtId="164" fontId="4" fillId="4" borderId="11" xfId="3" applyNumberFormat="1" applyFont="1" applyFill="1" applyBorder="1" applyAlignment="1">
      <alignment horizontal="center" vertical="center" wrapText="1"/>
    </xf>
    <xf numFmtId="164" fontId="6" fillId="4" borderId="10" xfId="3" applyNumberFormat="1" applyFill="1" applyBorder="1" applyAlignment="1">
      <alignment horizontal="center" vertical="center" wrapText="1"/>
    </xf>
    <xf numFmtId="164" fontId="6" fillId="4" borderId="11" xfId="3" applyNumberFormat="1" applyFill="1" applyBorder="1" applyAlignment="1">
      <alignment horizontal="center" vertical="center" wrapText="1"/>
    </xf>
    <xf numFmtId="164" fontId="4" fillId="4" borderId="9" xfId="3" applyNumberFormat="1" applyFont="1" applyFill="1" applyBorder="1" applyAlignment="1">
      <alignment horizontal="center" vertical="center"/>
    </xf>
    <xf numFmtId="164" fontId="6" fillId="4" borderId="10" xfId="3" applyNumberFormat="1" applyFill="1" applyBorder="1" applyAlignment="1">
      <alignment horizontal="center" vertical="center"/>
    </xf>
    <xf numFmtId="164" fontId="6" fillId="4" borderId="11" xfId="3" applyNumberFormat="1" applyFill="1" applyBorder="1" applyAlignment="1">
      <alignment horizontal="center" vertical="center"/>
    </xf>
    <xf numFmtId="164" fontId="4" fillId="4" borderId="10" xfId="3" applyNumberFormat="1" applyFont="1" applyFill="1" applyBorder="1" applyAlignment="1">
      <alignment horizontal="center" vertical="center"/>
    </xf>
    <xf numFmtId="164" fontId="4" fillId="4" borderId="11" xfId="3" applyNumberFormat="1" applyFont="1" applyFill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164" fontId="3" fillId="0" borderId="2" xfId="3" applyNumberFormat="1" applyFont="1" applyBorder="1" applyAlignment="1">
      <alignment horizontal="center" vertical="center"/>
    </xf>
    <xf numFmtId="164" fontId="3" fillId="0" borderId="3" xfId="3" applyNumberFormat="1" applyFont="1" applyBorder="1" applyAlignment="1">
      <alignment horizontal="center" vertical="center"/>
    </xf>
    <xf numFmtId="164" fontId="3" fillId="0" borderId="6" xfId="3" applyNumberFormat="1" applyFont="1" applyBorder="1" applyAlignment="1">
      <alignment horizontal="center" vertical="center"/>
    </xf>
    <xf numFmtId="164" fontId="3" fillId="0" borderId="7" xfId="3" applyNumberFormat="1" applyFont="1" applyBorder="1" applyAlignment="1">
      <alignment horizontal="center" vertical="center"/>
    </xf>
    <xf numFmtId="164" fontId="3" fillId="0" borderId="8" xfId="3" applyNumberFormat="1" applyFont="1" applyBorder="1" applyAlignment="1">
      <alignment horizontal="center" vertical="center"/>
    </xf>
    <xf numFmtId="39" fontId="3" fillId="0" borderId="12" xfId="0" applyNumberFormat="1" applyFont="1" applyBorder="1" applyAlignment="1">
      <alignment horizontal="center" vertical="center"/>
    </xf>
    <xf numFmtId="39" fontId="3" fillId="0" borderId="13" xfId="0" applyNumberFormat="1" applyFont="1" applyBorder="1" applyAlignment="1">
      <alignment horizontal="center" vertical="center"/>
    </xf>
    <xf numFmtId="39" fontId="3" fillId="0" borderId="14" xfId="0" applyNumberFormat="1" applyFont="1" applyBorder="1" applyAlignment="1">
      <alignment horizontal="center" vertical="center"/>
    </xf>
    <xf numFmtId="43" fontId="10" fillId="6" borderId="12" xfId="2" applyNumberFormat="1" applyFont="1" applyFill="1" applyBorder="1" applyAlignment="1" applyProtection="1">
      <alignment horizontal="center" vertical="center" wrapText="1"/>
      <protection hidden="1"/>
    </xf>
    <xf numFmtId="43" fontId="10" fillId="6" borderId="13" xfId="2" applyNumberFormat="1" applyFont="1" applyFill="1" applyBorder="1" applyAlignment="1" applyProtection="1">
      <alignment horizontal="center" vertical="center" wrapText="1"/>
      <protection hidden="1"/>
    </xf>
    <xf numFmtId="43" fontId="10" fillId="6" borderId="14" xfId="2" applyNumberFormat="1" applyFont="1" applyFill="1" applyBorder="1" applyAlignment="1" applyProtection="1">
      <alignment horizontal="center" vertical="center" wrapText="1"/>
      <protection hidden="1"/>
    </xf>
    <xf numFmtId="44" fontId="11" fillId="6" borderId="15" xfId="7" applyFont="1" applyFill="1" applyBorder="1" applyAlignment="1">
      <alignment horizontal="center" vertical="center"/>
    </xf>
    <xf numFmtId="39" fontId="3" fillId="0" borderId="1" xfId="0" applyNumberFormat="1" applyFont="1" applyBorder="1" applyAlignment="1">
      <alignment horizontal="center" vertical="center"/>
    </xf>
    <xf numFmtId="39" fontId="3" fillId="0" borderId="2" xfId="0" applyNumberFormat="1" applyFont="1" applyBorder="1" applyAlignment="1">
      <alignment horizontal="center" vertical="center"/>
    </xf>
    <xf numFmtId="39" fontId="3" fillId="0" borderId="3" xfId="0" applyNumberFormat="1" applyFont="1" applyBorder="1" applyAlignment="1">
      <alignment horizontal="center" vertical="center"/>
    </xf>
    <xf numFmtId="39" fontId="3" fillId="0" borderId="1" xfId="3" applyNumberFormat="1" applyFont="1" applyBorder="1" applyAlignment="1">
      <alignment horizontal="center" vertical="center"/>
    </xf>
    <xf numFmtId="39" fontId="3" fillId="0" borderId="2" xfId="3" applyNumberFormat="1" applyFont="1" applyBorder="1" applyAlignment="1">
      <alignment horizontal="center" vertical="center"/>
    </xf>
    <xf numFmtId="39" fontId="3" fillId="0" borderId="3" xfId="3" applyNumberFormat="1" applyFont="1" applyBorder="1" applyAlignment="1">
      <alignment horizontal="center" vertical="center"/>
    </xf>
    <xf numFmtId="39" fontId="4" fillId="4" borderId="9" xfId="3" applyNumberFormat="1" applyFont="1" applyFill="1" applyBorder="1" applyAlignment="1">
      <alignment horizontal="center" vertical="center" wrapText="1"/>
    </xf>
    <xf numFmtId="39" fontId="4" fillId="4" borderId="10" xfId="3" applyNumberFormat="1" applyFont="1" applyFill="1" applyBorder="1" applyAlignment="1">
      <alignment horizontal="center" vertical="center" wrapText="1"/>
    </xf>
    <xf numFmtId="39" fontId="4" fillId="4" borderId="11" xfId="3" applyNumberFormat="1" applyFont="1" applyFill="1" applyBorder="1" applyAlignment="1">
      <alignment horizontal="center" vertical="center" wrapText="1"/>
    </xf>
    <xf numFmtId="39" fontId="3" fillId="0" borderId="0" xfId="0" applyNumberFormat="1" applyFont="1"/>
    <xf numFmtId="39" fontId="4" fillId="6" borderId="9" xfId="0" applyNumberFormat="1" applyFont="1" applyFill="1" applyBorder="1" applyAlignment="1">
      <alignment horizontal="center" vertical="center" wrapText="1"/>
    </xf>
    <xf numFmtId="39" fontId="4" fillId="6" borderId="3" xfId="0" applyNumberFormat="1" applyFont="1" applyFill="1" applyBorder="1" applyAlignment="1">
      <alignment horizontal="center"/>
    </xf>
    <xf numFmtId="39" fontId="4" fillId="6" borderId="10" xfId="0" applyNumberFormat="1" applyFont="1" applyFill="1" applyBorder="1" applyAlignment="1">
      <alignment horizontal="center" vertical="center" wrapText="1"/>
    </xf>
    <xf numFmtId="39" fontId="4" fillId="6" borderId="5" xfId="0" applyNumberFormat="1" applyFont="1" applyFill="1" applyBorder="1" applyAlignment="1">
      <alignment horizontal="center"/>
    </xf>
    <xf numFmtId="39" fontId="4" fillId="6" borderId="11" xfId="0" applyNumberFormat="1" applyFont="1" applyFill="1" applyBorder="1" applyAlignment="1">
      <alignment horizontal="center" vertical="center" wrapText="1"/>
    </xf>
    <xf numFmtId="39" fontId="4" fillId="6" borderId="8" xfId="0" applyNumberFormat="1" applyFont="1" applyFill="1" applyBorder="1" applyAlignment="1">
      <alignment horizontal="center"/>
    </xf>
    <xf numFmtId="39" fontId="4" fillId="6" borderId="15" xfId="0" applyNumberFormat="1" applyFont="1" applyFill="1" applyBorder="1"/>
    <xf numFmtId="39" fontId="3" fillId="6" borderId="15" xfId="0" applyNumberFormat="1" applyFont="1" applyFill="1" applyBorder="1"/>
  </cellXfs>
  <cellStyles count="8">
    <cellStyle name="Énfasis3" xfId="2" builtinId="37"/>
    <cellStyle name="Millares 2" xfId="4" xr:uid="{2E21B2D1-FAD3-4B3D-8BF3-80C8820DFDDA}"/>
    <cellStyle name="Millares 3" xfId="6" xr:uid="{E6627D77-CA14-4B54-B3B9-120D8D5E7575}"/>
    <cellStyle name="Moneda 2" xfId="7" xr:uid="{49C31C53-9BF3-42D7-8C5B-9F29AB902C25}"/>
    <cellStyle name="Normal" xfId="0" builtinId="0"/>
    <cellStyle name="Normal 2" xfId="3" xr:uid="{B814DC22-3690-400B-8140-4C62D719F948}"/>
    <cellStyle name="Normal 3" xfId="5" xr:uid="{7DB9D1A4-A4FA-42F3-8637-4134A57DDE7E}"/>
    <cellStyle name="Porcentaje" xfId="1" builtinId="5"/>
  </cellStyles>
  <dxfs count="0"/>
  <tableStyles count="0" defaultTableStyle="TableStyleMedium2" defaultPivotStyle="PivotStyleLight16"/>
  <colors>
    <mruColors>
      <color rgb="FFD0C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cuments/COORDINACION%20HACENDARIA%202023/PARTICIPACIONES%20MUNICIPALES%202023/GASOLINAS%202023/DIST.%20GASOLINAS%20JULIO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OLINAS JULIO  2023"/>
      <sheetName val="FONDO I POB. 70%"/>
      <sheetName val="FONDO II PREDIAL 10%"/>
      <sheetName val="FONDO III PREDIAL 5%"/>
      <sheetName val="FONDO  AGUA IV 10%"/>
      <sheetName val="FONDO  AGUA V 5%"/>
      <sheetName val="TOTALES"/>
      <sheetName val="TOTAL G Y D CONSTAN"/>
      <sheetName val="COCILIACION "/>
      <sheetName val="CALENARIO GASOLINAS 2023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K4" t="str">
            <v>JULIO DE 2023</v>
          </cell>
        </row>
        <row r="5">
          <cell r="R5" t="str">
            <v>TOTAL A DISTRIB. DE JULIO 2023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4E6F6-1870-4998-BA4C-A9394F8830FD}">
  <sheetPr>
    <pageSetUpPr fitToPage="1"/>
  </sheetPr>
  <dimension ref="A1:C65"/>
  <sheetViews>
    <sheetView zoomScaleNormal="100" workbookViewId="0">
      <selection sqref="A1:C1"/>
    </sheetView>
  </sheetViews>
  <sheetFormatPr baseColWidth="10" defaultColWidth="14.7109375" defaultRowHeight="12.75" x14ac:dyDescent="0.2"/>
  <cols>
    <col min="1" max="1" width="3.7109375" style="1" bestFit="1" customWidth="1"/>
    <col min="2" max="2" width="24.140625" style="1" bestFit="1" customWidth="1"/>
    <col min="3" max="3" width="15.5703125" style="1" customWidth="1"/>
    <col min="4" max="16384" width="14.7109375" style="1"/>
  </cols>
  <sheetData>
    <row r="1" spans="1:3" ht="15.75" customHeight="1" thickBot="1" x14ac:dyDescent="0.25">
      <c r="A1" s="75" t="s">
        <v>125</v>
      </c>
      <c r="B1" s="76"/>
      <c r="C1" s="77"/>
    </row>
    <row r="2" spans="1:3" s="2" customFormat="1" ht="12.75" customHeight="1" x14ac:dyDescent="0.2">
      <c r="A2" s="78" t="s">
        <v>1</v>
      </c>
      <c r="B2" s="78" t="s">
        <v>2</v>
      </c>
      <c r="C2" s="78" t="s">
        <v>124</v>
      </c>
    </row>
    <row r="3" spans="1:3" s="2" customFormat="1" ht="11.25" customHeight="1" x14ac:dyDescent="0.2">
      <c r="A3" s="79" t="s">
        <v>1</v>
      </c>
      <c r="B3" s="79"/>
      <c r="C3" s="81"/>
    </row>
    <row r="4" spans="1:3" s="2" customFormat="1" ht="12" customHeight="1" thickBot="1" x14ac:dyDescent="0.25">
      <c r="A4" s="80"/>
      <c r="B4" s="80"/>
      <c r="C4" s="82"/>
    </row>
    <row r="5" spans="1:3" x14ac:dyDescent="0.2">
      <c r="A5" s="3" t="s">
        <v>3</v>
      </c>
      <c r="B5" s="4" t="s">
        <v>4</v>
      </c>
      <c r="C5" s="5">
        <v>54899.47</v>
      </c>
    </row>
    <row r="6" spans="1:3" x14ac:dyDescent="0.2">
      <c r="A6" s="6" t="s">
        <v>5</v>
      </c>
      <c r="B6" s="7" t="s">
        <v>6</v>
      </c>
      <c r="C6" s="8">
        <v>120497.12</v>
      </c>
    </row>
    <row r="7" spans="1:3" x14ac:dyDescent="0.2">
      <c r="A7" s="6" t="s">
        <v>7</v>
      </c>
      <c r="B7" s="7" t="s">
        <v>8</v>
      </c>
      <c r="C7" s="8">
        <v>82728.87999999999</v>
      </c>
    </row>
    <row r="8" spans="1:3" x14ac:dyDescent="0.2">
      <c r="A8" s="6" t="s">
        <v>9</v>
      </c>
      <c r="B8" s="7" t="s">
        <v>10</v>
      </c>
      <c r="C8" s="8">
        <v>125227.13</v>
      </c>
    </row>
    <row r="9" spans="1:3" x14ac:dyDescent="0.2">
      <c r="A9" s="6" t="s">
        <v>11</v>
      </c>
      <c r="B9" s="7" t="s">
        <v>12</v>
      </c>
      <c r="C9" s="8">
        <v>596029.11</v>
      </c>
    </row>
    <row r="10" spans="1:3" x14ac:dyDescent="0.2">
      <c r="A10" s="6" t="s">
        <v>13</v>
      </c>
      <c r="B10" s="7" t="s">
        <v>14</v>
      </c>
      <c r="C10" s="8">
        <v>57813.939999999995</v>
      </c>
    </row>
    <row r="11" spans="1:3" x14ac:dyDescent="0.2">
      <c r="A11" s="6" t="s">
        <v>15</v>
      </c>
      <c r="B11" s="7" t="s">
        <v>16</v>
      </c>
      <c r="C11" s="8">
        <v>62813.29</v>
      </c>
    </row>
    <row r="12" spans="1:3" x14ac:dyDescent="0.2">
      <c r="A12" s="6" t="s">
        <v>17</v>
      </c>
      <c r="B12" s="7" t="s">
        <v>18</v>
      </c>
      <c r="C12" s="8">
        <v>289911.71000000002</v>
      </c>
    </row>
    <row r="13" spans="1:3" x14ac:dyDescent="0.2">
      <c r="A13" s="6" t="s">
        <v>19</v>
      </c>
      <c r="B13" s="7" t="s">
        <v>20</v>
      </c>
      <c r="C13" s="8">
        <v>432622.41999999993</v>
      </c>
    </row>
    <row r="14" spans="1:3" x14ac:dyDescent="0.2">
      <c r="A14" s="6" t="s">
        <v>21</v>
      </c>
      <c r="B14" s="7" t="s">
        <v>22</v>
      </c>
      <c r="C14" s="8">
        <v>216702.85</v>
      </c>
    </row>
    <row r="15" spans="1:3" x14ac:dyDescent="0.2">
      <c r="A15" s="6" t="s">
        <v>23</v>
      </c>
      <c r="B15" s="7" t="s">
        <v>24</v>
      </c>
      <c r="C15" s="8">
        <v>100856.54000000001</v>
      </c>
    </row>
    <row r="16" spans="1:3" x14ac:dyDescent="0.2">
      <c r="A16" s="6" t="s">
        <v>25</v>
      </c>
      <c r="B16" s="7" t="s">
        <v>26</v>
      </c>
      <c r="C16" s="8">
        <v>62286.45</v>
      </c>
    </row>
    <row r="17" spans="1:3" x14ac:dyDescent="0.2">
      <c r="A17" s="6" t="s">
        <v>27</v>
      </c>
      <c r="B17" s="7" t="s">
        <v>28</v>
      </c>
      <c r="C17" s="8">
        <v>111480.14000000001</v>
      </c>
    </row>
    <row r="18" spans="1:3" x14ac:dyDescent="0.2">
      <c r="A18" s="6" t="s">
        <v>29</v>
      </c>
      <c r="B18" s="7" t="s">
        <v>30</v>
      </c>
      <c r="C18" s="8">
        <v>44769.78</v>
      </c>
    </row>
    <row r="19" spans="1:3" x14ac:dyDescent="0.2">
      <c r="A19" s="6" t="s">
        <v>31</v>
      </c>
      <c r="B19" s="7" t="s">
        <v>32</v>
      </c>
      <c r="C19" s="8">
        <v>83560.81</v>
      </c>
    </row>
    <row r="20" spans="1:3" x14ac:dyDescent="0.2">
      <c r="A20" s="6" t="s">
        <v>33</v>
      </c>
      <c r="B20" s="7" t="s">
        <v>34</v>
      </c>
      <c r="C20" s="8">
        <v>582664.55000000005</v>
      </c>
    </row>
    <row r="21" spans="1:3" x14ac:dyDescent="0.2">
      <c r="A21" s="6" t="s">
        <v>35</v>
      </c>
      <c r="B21" s="7" t="s">
        <v>36</v>
      </c>
      <c r="C21" s="8">
        <v>108483.61000000002</v>
      </c>
    </row>
    <row r="22" spans="1:3" x14ac:dyDescent="0.2">
      <c r="A22" s="6" t="s">
        <v>37</v>
      </c>
      <c r="B22" s="7" t="s">
        <v>38</v>
      </c>
      <c r="C22" s="8">
        <v>247622.02</v>
      </c>
    </row>
    <row r="23" spans="1:3" x14ac:dyDescent="0.2">
      <c r="A23" s="6" t="s">
        <v>39</v>
      </c>
      <c r="B23" s="7" t="s">
        <v>40</v>
      </c>
      <c r="C23" s="8">
        <v>61017.579999999994</v>
      </c>
    </row>
    <row r="24" spans="1:3" x14ac:dyDescent="0.2">
      <c r="A24" s="6" t="s">
        <v>41</v>
      </c>
      <c r="B24" s="7" t="s">
        <v>42</v>
      </c>
      <c r="C24" s="8">
        <v>129484.08</v>
      </c>
    </row>
    <row r="25" spans="1:3" x14ac:dyDescent="0.2">
      <c r="A25" s="6" t="s">
        <v>43</v>
      </c>
      <c r="B25" s="7" t="s">
        <v>44</v>
      </c>
      <c r="C25" s="8">
        <v>45989.67</v>
      </c>
    </row>
    <row r="26" spans="1:3" x14ac:dyDescent="0.2">
      <c r="A26" s="6" t="s">
        <v>45</v>
      </c>
      <c r="B26" s="7" t="s">
        <v>46</v>
      </c>
      <c r="C26" s="8">
        <v>72932.37000000001</v>
      </c>
    </row>
    <row r="27" spans="1:3" x14ac:dyDescent="0.2">
      <c r="A27" s="6" t="s">
        <v>47</v>
      </c>
      <c r="B27" s="7" t="s">
        <v>48</v>
      </c>
      <c r="C27" s="8">
        <v>60106.509999999995</v>
      </c>
    </row>
    <row r="28" spans="1:3" x14ac:dyDescent="0.2">
      <c r="A28" s="6" t="s">
        <v>49</v>
      </c>
      <c r="B28" s="7" t="s">
        <v>50</v>
      </c>
      <c r="C28" s="8">
        <v>110506.47</v>
      </c>
    </row>
    <row r="29" spans="1:3" x14ac:dyDescent="0.2">
      <c r="A29" s="6" t="s">
        <v>51</v>
      </c>
      <c r="B29" s="7" t="s">
        <v>52</v>
      </c>
      <c r="C29" s="8">
        <v>157190.69</v>
      </c>
    </row>
    <row r="30" spans="1:3" x14ac:dyDescent="0.2">
      <c r="A30" s="6" t="s">
        <v>53</v>
      </c>
      <c r="B30" s="7" t="s">
        <v>54</v>
      </c>
      <c r="C30" s="8">
        <v>216216.33</v>
      </c>
    </row>
    <row r="31" spans="1:3" x14ac:dyDescent="0.2">
      <c r="A31" s="6" t="s">
        <v>55</v>
      </c>
      <c r="B31" s="7" t="s">
        <v>56</v>
      </c>
      <c r="C31" s="8">
        <v>197964.88999999998</v>
      </c>
    </row>
    <row r="32" spans="1:3" x14ac:dyDescent="0.2">
      <c r="A32" s="6" t="s">
        <v>57</v>
      </c>
      <c r="B32" s="7" t="s">
        <v>58</v>
      </c>
      <c r="C32" s="8">
        <v>71808.14</v>
      </c>
    </row>
    <row r="33" spans="1:3" x14ac:dyDescent="0.2">
      <c r="A33" s="6" t="s">
        <v>59</v>
      </c>
      <c r="B33" s="7" t="s">
        <v>60</v>
      </c>
      <c r="C33" s="8">
        <v>64574.780000000006</v>
      </c>
    </row>
    <row r="34" spans="1:3" x14ac:dyDescent="0.2">
      <c r="A34" s="6" t="s">
        <v>61</v>
      </c>
      <c r="B34" s="7" t="s">
        <v>62</v>
      </c>
      <c r="C34" s="8">
        <v>79164.900000000009</v>
      </c>
    </row>
    <row r="35" spans="1:3" x14ac:dyDescent="0.2">
      <c r="A35" s="6" t="s">
        <v>63</v>
      </c>
      <c r="B35" s="7" t="s">
        <v>64</v>
      </c>
      <c r="C35" s="8">
        <v>58801.649999999994</v>
      </c>
    </row>
    <row r="36" spans="1:3" x14ac:dyDescent="0.2">
      <c r="A36" s="6" t="s">
        <v>65</v>
      </c>
      <c r="B36" s="7" t="s">
        <v>66</v>
      </c>
      <c r="C36" s="8">
        <v>55352.760000000009</v>
      </c>
    </row>
    <row r="37" spans="1:3" x14ac:dyDescent="0.2">
      <c r="A37" s="6" t="s">
        <v>67</v>
      </c>
      <c r="B37" s="7" t="s">
        <v>68</v>
      </c>
      <c r="C37" s="8">
        <v>110743.29</v>
      </c>
    </row>
    <row r="38" spans="1:3" x14ac:dyDescent="0.2">
      <c r="A38" s="6" t="s">
        <v>69</v>
      </c>
      <c r="B38" s="7" t="s">
        <v>70</v>
      </c>
      <c r="C38" s="8">
        <v>55390.21</v>
      </c>
    </row>
    <row r="39" spans="1:3" x14ac:dyDescent="0.2">
      <c r="A39" s="6" t="s">
        <v>71</v>
      </c>
      <c r="B39" s="7" t="s">
        <v>72</v>
      </c>
      <c r="C39" s="8">
        <v>42686.85</v>
      </c>
    </row>
    <row r="40" spans="1:3" x14ac:dyDescent="0.2">
      <c r="A40" s="6" t="s">
        <v>73</v>
      </c>
      <c r="B40" s="7" t="s">
        <v>74</v>
      </c>
      <c r="C40" s="8">
        <v>431440.3</v>
      </c>
    </row>
    <row r="41" spans="1:3" x14ac:dyDescent="0.2">
      <c r="A41" s="6" t="s">
        <v>75</v>
      </c>
      <c r="B41" s="7" t="s">
        <v>76</v>
      </c>
      <c r="C41" s="8">
        <v>60856.499999999993</v>
      </c>
    </row>
    <row r="42" spans="1:3" x14ac:dyDescent="0.2">
      <c r="A42" s="6" t="s">
        <v>77</v>
      </c>
      <c r="B42" s="7" t="s">
        <v>78</v>
      </c>
      <c r="C42" s="8">
        <v>87161.12000000001</v>
      </c>
    </row>
    <row r="43" spans="1:3" x14ac:dyDescent="0.2">
      <c r="A43" s="6" t="s">
        <v>79</v>
      </c>
      <c r="B43" s="7" t="s">
        <v>80</v>
      </c>
      <c r="C43" s="8">
        <v>79798.539999999994</v>
      </c>
    </row>
    <row r="44" spans="1:3" x14ac:dyDescent="0.2">
      <c r="A44" s="6" t="s">
        <v>81</v>
      </c>
      <c r="B44" s="7" t="s">
        <v>82</v>
      </c>
      <c r="C44" s="8">
        <v>76675.89</v>
      </c>
    </row>
    <row r="45" spans="1:3" x14ac:dyDescent="0.2">
      <c r="A45" s="6" t="s">
        <v>83</v>
      </c>
      <c r="B45" s="7" t="s">
        <v>84</v>
      </c>
      <c r="C45" s="8">
        <v>145117.53</v>
      </c>
    </row>
    <row r="46" spans="1:3" x14ac:dyDescent="0.2">
      <c r="A46" s="6" t="s">
        <v>85</v>
      </c>
      <c r="B46" s="7" t="s">
        <v>86</v>
      </c>
      <c r="C46" s="8">
        <v>48647.95</v>
      </c>
    </row>
    <row r="47" spans="1:3" x14ac:dyDescent="0.2">
      <c r="A47" s="6" t="s">
        <v>87</v>
      </c>
      <c r="B47" s="7" t="s">
        <v>88</v>
      </c>
      <c r="C47" s="8">
        <v>84431.190000000017</v>
      </c>
    </row>
    <row r="48" spans="1:3" x14ac:dyDescent="0.2">
      <c r="A48" s="6" t="s">
        <v>89</v>
      </c>
      <c r="B48" s="7" t="s">
        <v>90</v>
      </c>
      <c r="C48" s="8">
        <v>187453.43000000002</v>
      </c>
    </row>
    <row r="49" spans="1:3" x14ac:dyDescent="0.2">
      <c r="A49" s="6" t="s">
        <v>91</v>
      </c>
      <c r="B49" s="7" t="s">
        <v>92</v>
      </c>
      <c r="C49" s="8">
        <v>136218.14000000001</v>
      </c>
    </row>
    <row r="50" spans="1:3" x14ac:dyDescent="0.2">
      <c r="A50" s="6" t="s">
        <v>93</v>
      </c>
      <c r="B50" s="7" t="s">
        <v>94</v>
      </c>
      <c r="C50" s="8">
        <v>91566.8</v>
      </c>
    </row>
    <row r="51" spans="1:3" x14ac:dyDescent="0.2">
      <c r="A51" s="6" t="s">
        <v>95</v>
      </c>
      <c r="B51" s="7" t="s">
        <v>96</v>
      </c>
      <c r="C51" s="8">
        <v>96999.73000000001</v>
      </c>
    </row>
    <row r="52" spans="1:3" x14ac:dyDescent="0.2">
      <c r="A52" s="6" t="s">
        <v>97</v>
      </c>
      <c r="B52" s="7" t="s">
        <v>98</v>
      </c>
      <c r="C52" s="8">
        <v>215713.97000000003</v>
      </c>
    </row>
    <row r="53" spans="1:3" x14ac:dyDescent="0.2">
      <c r="A53" s="6" t="s">
        <v>99</v>
      </c>
      <c r="B53" s="7" t="s">
        <v>100</v>
      </c>
      <c r="C53" s="8">
        <v>101857.35000000002</v>
      </c>
    </row>
    <row r="54" spans="1:3" x14ac:dyDescent="0.2">
      <c r="A54" s="6" t="s">
        <v>101</v>
      </c>
      <c r="B54" s="7" t="s">
        <v>102</v>
      </c>
      <c r="C54" s="8">
        <v>669544.18999999994</v>
      </c>
    </row>
    <row r="55" spans="1:3" x14ac:dyDescent="0.2">
      <c r="A55" s="6" t="s">
        <v>103</v>
      </c>
      <c r="B55" s="7" t="s">
        <v>104</v>
      </c>
      <c r="C55" s="8">
        <v>254160.11999999997</v>
      </c>
    </row>
    <row r="56" spans="1:3" x14ac:dyDescent="0.2">
      <c r="A56" s="6" t="s">
        <v>105</v>
      </c>
      <c r="B56" s="7" t="s">
        <v>106</v>
      </c>
      <c r="C56" s="8">
        <v>55880.84</v>
      </c>
    </row>
    <row r="57" spans="1:3" x14ac:dyDescent="0.2">
      <c r="A57" s="6" t="s">
        <v>107</v>
      </c>
      <c r="B57" s="7" t="s">
        <v>108</v>
      </c>
      <c r="C57" s="8">
        <v>144490.80000000002</v>
      </c>
    </row>
    <row r="58" spans="1:3" x14ac:dyDescent="0.2">
      <c r="A58" s="6" t="s">
        <v>109</v>
      </c>
      <c r="B58" s="7" t="s">
        <v>110</v>
      </c>
      <c r="C58" s="8">
        <v>132487.75</v>
      </c>
    </row>
    <row r="59" spans="1:3" x14ac:dyDescent="0.2">
      <c r="A59" s="6" t="s">
        <v>111</v>
      </c>
      <c r="B59" s="7" t="s">
        <v>112</v>
      </c>
      <c r="C59" s="8">
        <v>158968.29</v>
      </c>
    </row>
    <row r="60" spans="1:3" x14ac:dyDescent="0.2">
      <c r="A60" s="6" t="s">
        <v>113</v>
      </c>
      <c r="B60" s="7" t="s">
        <v>114</v>
      </c>
      <c r="C60" s="8">
        <v>94367.22</v>
      </c>
    </row>
    <row r="61" spans="1:3" x14ac:dyDescent="0.2">
      <c r="A61" s="6" t="s">
        <v>115</v>
      </c>
      <c r="B61" s="7" t="s">
        <v>116</v>
      </c>
      <c r="C61" s="8">
        <v>103673.79000000001</v>
      </c>
    </row>
    <row r="62" spans="1:3" x14ac:dyDescent="0.2">
      <c r="A62" s="6" t="s">
        <v>117</v>
      </c>
      <c r="B62" s="7" t="s">
        <v>118</v>
      </c>
      <c r="C62" s="8">
        <v>248537.08999999997</v>
      </c>
    </row>
    <row r="63" spans="1:3" x14ac:dyDescent="0.2">
      <c r="A63" s="6" t="s">
        <v>119</v>
      </c>
      <c r="B63" s="7" t="s">
        <v>120</v>
      </c>
      <c r="C63" s="8">
        <v>267024.76</v>
      </c>
    </row>
    <row r="64" spans="1:3" ht="13.5" thickBot="1" x14ac:dyDescent="0.25">
      <c r="A64" s="9" t="s">
        <v>121</v>
      </c>
      <c r="B64" s="10" t="s">
        <v>122</v>
      </c>
      <c r="C64" s="11">
        <v>68051.520000000004</v>
      </c>
    </row>
    <row r="65" spans="2:3" ht="13.5" thickBot="1" x14ac:dyDescent="0.25">
      <c r="B65" s="12" t="s">
        <v>123</v>
      </c>
      <c r="C65" s="13">
        <f>SUM(C5:C64)</f>
        <v>9012025.799999997</v>
      </c>
    </row>
  </sheetData>
  <mergeCells count="4">
    <mergeCell ref="A1:C1"/>
    <mergeCell ref="A2:A4"/>
    <mergeCell ref="B2:B4"/>
    <mergeCell ref="C2:C4"/>
  </mergeCells>
  <printOptions horizontalCentered="1" verticalCentered="1"/>
  <pageMargins left="0" right="0" top="0" bottom="0" header="0" footer="0"/>
  <pageSetup scale="8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31DC-A763-4580-A578-12C5779D8AEB}">
  <sheetPr>
    <pageSetUpPr fitToPage="1"/>
  </sheetPr>
  <dimension ref="B1:D65"/>
  <sheetViews>
    <sheetView topLeftCell="B1" zoomScaleNormal="100" workbookViewId="0">
      <selection activeCell="B1" sqref="B1:D1"/>
    </sheetView>
  </sheetViews>
  <sheetFormatPr baseColWidth="10" defaultColWidth="14.7109375" defaultRowHeight="12.75" x14ac:dyDescent="0.2"/>
  <cols>
    <col min="1" max="1" width="0" style="1" hidden="1" customWidth="1"/>
    <col min="2" max="2" width="3.7109375" style="1" bestFit="1" customWidth="1"/>
    <col min="3" max="3" width="23.7109375" style="1" customWidth="1"/>
    <col min="4" max="16384" width="14.7109375" style="1"/>
  </cols>
  <sheetData>
    <row r="1" spans="2:4" ht="15.75" customHeight="1" thickBot="1" x14ac:dyDescent="0.25">
      <c r="B1" s="75" t="s">
        <v>126</v>
      </c>
      <c r="C1" s="76"/>
      <c r="D1" s="77"/>
    </row>
    <row r="2" spans="2:4" s="2" customFormat="1" ht="12.75" customHeight="1" x14ac:dyDescent="0.2">
      <c r="B2" s="83" t="s">
        <v>1</v>
      </c>
      <c r="C2" s="83" t="s">
        <v>2</v>
      </c>
      <c r="D2" s="83" t="str">
        <f>[1]TOTALES!R5</f>
        <v>TOTAL A DISTRIB. DE JULIO 2023</v>
      </c>
    </row>
    <row r="3" spans="2:4" s="2" customFormat="1" ht="11.25" customHeight="1" x14ac:dyDescent="0.2">
      <c r="B3" s="84" t="s">
        <v>1</v>
      </c>
      <c r="C3" s="84"/>
      <c r="D3" s="86"/>
    </row>
    <row r="4" spans="2:4" s="2" customFormat="1" ht="12" customHeight="1" thickBot="1" x14ac:dyDescent="0.25">
      <c r="B4" s="85"/>
      <c r="C4" s="85"/>
      <c r="D4" s="87"/>
    </row>
    <row r="5" spans="2:4" x14ac:dyDescent="0.2">
      <c r="B5" s="3" t="s">
        <v>3</v>
      </c>
      <c r="C5" s="4" t="s">
        <v>4</v>
      </c>
      <c r="D5" s="5">
        <v>21956.679999999997</v>
      </c>
    </row>
    <row r="6" spans="2:4" x14ac:dyDescent="0.2">
      <c r="B6" s="6" t="s">
        <v>5</v>
      </c>
      <c r="C6" s="7" t="s">
        <v>6</v>
      </c>
      <c r="D6" s="8">
        <v>48192.029999999992</v>
      </c>
    </row>
    <row r="7" spans="2:4" x14ac:dyDescent="0.2">
      <c r="B7" s="6" t="s">
        <v>7</v>
      </c>
      <c r="C7" s="7" t="s">
        <v>8</v>
      </c>
      <c r="D7" s="8">
        <v>33086.870000000003</v>
      </c>
    </row>
    <row r="8" spans="2:4" x14ac:dyDescent="0.2">
      <c r="B8" s="6" t="s">
        <v>9</v>
      </c>
      <c r="C8" s="7" t="s">
        <v>10</v>
      </c>
      <c r="D8" s="8">
        <v>50083.77</v>
      </c>
    </row>
    <row r="9" spans="2:4" x14ac:dyDescent="0.2">
      <c r="B9" s="6" t="s">
        <v>11</v>
      </c>
      <c r="C9" s="7" t="s">
        <v>12</v>
      </c>
      <c r="D9" s="8">
        <v>238377.93</v>
      </c>
    </row>
    <row r="10" spans="2:4" x14ac:dyDescent="0.2">
      <c r="B10" s="6" t="s">
        <v>13</v>
      </c>
      <c r="C10" s="7" t="s">
        <v>14</v>
      </c>
      <c r="D10" s="8">
        <v>23122.31</v>
      </c>
    </row>
    <row r="11" spans="2:4" x14ac:dyDescent="0.2">
      <c r="B11" s="6" t="s">
        <v>15</v>
      </c>
      <c r="C11" s="7" t="s">
        <v>16</v>
      </c>
      <c r="D11" s="8">
        <v>25121.759999999998</v>
      </c>
    </row>
    <row r="12" spans="2:4" x14ac:dyDescent="0.2">
      <c r="B12" s="6" t="s">
        <v>17</v>
      </c>
      <c r="C12" s="7" t="s">
        <v>18</v>
      </c>
      <c r="D12" s="8">
        <v>115948.29</v>
      </c>
    </row>
    <row r="13" spans="2:4" x14ac:dyDescent="0.2">
      <c r="B13" s="6" t="s">
        <v>19</v>
      </c>
      <c r="C13" s="7" t="s">
        <v>20</v>
      </c>
      <c r="D13" s="8">
        <v>173024.5</v>
      </c>
    </row>
    <row r="14" spans="2:4" x14ac:dyDescent="0.2">
      <c r="B14" s="6" t="s">
        <v>21</v>
      </c>
      <c r="C14" s="7" t="s">
        <v>22</v>
      </c>
      <c r="D14" s="8">
        <v>86668.88</v>
      </c>
    </row>
    <row r="15" spans="2:4" x14ac:dyDescent="0.2">
      <c r="B15" s="6" t="s">
        <v>23</v>
      </c>
      <c r="C15" s="7" t="s">
        <v>24</v>
      </c>
      <c r="D15" s="8">
        <v>40336.909999999996</v>
      </c>
    </row>
    <row r="16" spans="2:4" x14ac:dyDescent="0.2">
      <c r="B16" s="6" t="s">
        <v>25</v>
      </c>
      <c r="C16" s="7" t="s">
        <v>26</v>
      </c>
      <c r="D16" s="8">
        <v>24911.059999999998</v>
      </c>
    </row>
    <row r="17" spans="2:4" x14ac:dyDescent="0.2">
      <c r="B17" s="6" t="s">
        <v>27</v>
      </c>
      <c r="C17" s="7" t="s">
        <v>28</v>
      </c>
      <c r="D17" s="8">
        <v>44585.75</v>
      </c>
    </row>
    <row r="18" spans="2:4" x14ac:dyDescent="0.2">
      <c r="B18" s="6" t="s">
        <v>29</v>
      </c>
      <c r="C18" s="7" t="s">
        <v>30</v>
      </c>
      <c r="D18" s="8">
        <v>17905.38</v>
      </c>
    </row>
    <row r="19" spans="2:4" x14ac:dyDescent="0.2">
      <c r="B19" s="6" t="s">
        <v>31</v>
      </c>
      <c r="C19" s="7" t="s">
        <v>32</v>
      </c>
      <c r="D19" s="8">
        <v>33419.600000000006</v>
      </c>
    </row>
    <row r="20" spans="2:4" x14ac:dyDescent="0.2">
      <c r="B20" s="6" t="s">
        <v>33</v>
      </c>
      <c r="C20" s="7" t="s">
        <v>34</v>
      </c>
      <c r="D20" s="8">
        <v>233032.86000000002</v>
      </c>
    </row>
    <row r="21" spans="2:4" x14ac:dyDescent="0.2">
      <c r="B21" s="6" t="s">
        <v>35</v>
      </c>
      <c r="C21" s="7" t="s">
        <v>36</v>
      </c>
      <c r="D21" s="8">
        <v>43387.31</v>
      </c>
    </row>
    <row r="22" spans="2:4" x14ac:dyDescent="0.2">
      <c r="B22" s="6" t="s">
        <v>37</v>
      </c>
      <c r="C22" s="7" t="s">
        <v>38</v>
      </c>
      <c r="D22" s="8">
        <v>99034.799999999988</v>
      </c>
    </row>
    <row r="23" spans="2:4" x14ac:dyDescent="0.2">
      <c r="B23" s="6" t="s">
        <v>39</v>
      </c>
      <c r="C23" s="7" t="s">
        <v>40</v>
      </c>
      <c r="D23" s="8">
        <v>24403.58</v>
      </c>
    </row>
    <row r="24" spans="2:4" x14ac:dyDescent="0.2">
      <c r="B24" s="6" t="s">
        <v>41</v>
      </c>
      <c r="C24" s="7" t="s">
        <v>42</v>
      </c>
      <c r="D24" s="8">
        <v>51786.31</v>
      </c>
    </row>
    <row r="25" spans="2:4" x14ac:dyDescent="0.2">
      <c r="B25" s="6" t="s">
        <v>43</v>
      </c>
      <c r="C25" s="7" t="s">
        <v>44</v>
      </c>
      <c r="D25" s="8">
        <v>18393.270000000004</v>
      </c>
    </row>
    <row r="26" spans="2:4" x14ac:dyDescent="0.2">
      <c r="B26" s="6" t="s">
        <v>45</v>
      </c>
      <c r="C26" s="7" t="s">
        <v>46</v>
      </c>
      <c r="D26" s="8">
        <v>29168.82</v>
      </c>
    </row>
    <row r="27" spans="2:4" x14ac:dyDescent="0.2">
      <c r="B27" s="6" t="s">
        <v>47</v>
      </c>
      <c r="C27" s="7" t="s">
        <v>48</v>
      </c>
      <c r="D27" s="8">
        <v>24039.209999999995</v>
      </c>
    </row>
    <row r="28" spans="2:4" x14ac:dyDescent="0.2">
      <c r="B28" s="6" t="s">
        <v>49</v>
      </c>
      <c r="C28" s="7" t="s">
        <v>50</v>
      </c>
      <c r="D28" s="8">
        <v>44196.34</v>
      </c>
    </row>
    <row r="29" spans="2:4" x14ac:dyDescent="0.2">
      <c r="B29" s="6" t="s">
        <v>51</v>
      </c>
      <c r="C29" s="7" t="s">
        <v>52</v>
      </c>
      <c r="D29" s="8">
        <v>62867.380000000005</v>
      </c>
    </row>
    <row r="30" spans="2:4" x14ac:dyDescent="0.2">
      <c r="B30" s="6" t="s">
        <v>53</v>
      </c>
      <c r="C30" s="7" t="s">
        <v>54</v>
      </c>
      <c r="D30" s="8">
        <v>86474.3</v>
      </c>
    </row>
    <row r="31" spans="2:4" x14ac:dyDescent="0.2">
      <c r="B31" s="6" t="s">
        <v>55</v>
      </c>
      <c r="C31" s="7" t="s">
        <v>56</v>
      </c>
      <c r="D31" s="8">
        <v>79174.759999999995</v>
      </c>
    </row>
    <row r="32" spans="2:4" x14ac:dyDescent="0.2">
      <c r="B32" s="6" t="s">
        <v>57</v>
      </c>
      <c r="C32" s="7" t="s">
        <v>58</v>
      </c>
      <c r="D32" s="8">
        <v>28719.190000000002</v>
      </c>
    </row>
    <row r="33" spans="2:4" x14ac:dyDescent="0.2">
      <c r="B33" s="6" t="s">
        <v>59</v>
      </c>
      <c r="C33" s="7" t="s">
        <v>60</v>
      </c>
      <c r="D33" s="8">
        <v>25826.26</v>
      </c>
    </row>
    <row r="34" spans="2:4" x14ac:dyDescent="0.2">
      <c r="B34" s="6" t="s">
        <v>61</v>
      </c>
      <c r="C34" s="7" t="s">
        <v>62</v>
      </c>
      <c r="D34" s="8">
        <v>31661.48</v>
      </c>
    </row>
    <row r="35" spans="2:4" x14ac:dyDescent="0.2">
      <c r="B35" s="6" t="s">
        <v>63</v>
      </c>
      <c r="C35" s="7" t="s">
        <v>64</v>
      </c>
      <c r="D35" s="8">
        <v>23517.33</v>
      </c>
    </row>
    <row r="36" spans="2:4" x14ac:dyDescent="0.2">
      <c r="B36" s="6" t="s">
        <v>65</v>
      </c>
      <c r="C36" s="7" t="s">
        <v>66</v>
      </c>
      <c r="D36" s="8">
        <v>22137.969999999998</v>
      </c>
    </row>
    <row r="37" spans="2:4" x14ac:dyDescent="0.2">
      <c r="B37" s="6" t="s">
        <v>67</v>
      </c>
      <c r="C37" s="7" t="s">
        <v>68</v>
      </c>
      <c r="D37" s="8">
        <v>44291.05</v>
      </c>
    </row>
    <row r="38" spans="2:4" x14ac:dyDescent="0.2">
      <c r="B38" s="6" t="s">
        <v>69</v>
      </c>
      <c r="C38" s="7" t="s">
        <v>70</v>
      </c>
      <c r="D38" s="8">
        <v>22152.95</v>
      </c>
    </row>
    <row r="39" spans="2:4" x14ac:dyDescent="0.2">
      <c r="B39" s="6" t="s">
        <v>71</v>
      </c>
      <c r="C39" s="7" t="s">
        <v>72</v>
      </c>
      <c r="D39" s="8">
        <v>17072.330000000002</v>
      </c>
    </row>
    <row r="40" spans="2:4" x14ac:dyDescent="0.2">
      <c r="B40" s="6" t="s">
        <v>73</v>
      </c>
      <c r="C40" s="7" t="s">
        <v>74</v>
      </c>
      <c r="D40" s="8">
        <v>172551.72</v>
      </c>
    </row>
    <row r="41" spans="2:4" x14ac:dyDescent="0.2">
      <c r="B41" s="6" t="s">
        <v>75</v>
      </c>
      <c r="C41" s="7" t="s">
        <v>76</v>
      </c>
      <c r="D41" s="8">
        <v>24339.16</v>
      </c>
    </row>
    <row r="42" spans="2:4" x14ac:dyDescent="0.2">
      <c r="B42" s="6" t="s">
        <v>77</v>
      </c>
      <c r="C42" s="7" t="s">
        <v>78</v>
      </c>
      <c r="D42" s="8">
        <v>34859.519999999997</v>
      </c>
    </row>
    <row r="43" spans="2:4" x14ac:dyDescent="0.2">
      <c r="B43" s="6" t="s">
        <v>79</v>
      </c>
      <c r="C43" s="7" t="s">
        <v>80</v>
      </c>
      <c r="D43" s="8">
        <v>31914.899999999998</v>
      </c>
    </row>
    <row r="44" spans="2:4" x14ac:dyDescent="0.2">
      <c r="B44" s="6" t="s">
        <v>81</v>
      </c>
      <c r="C44" s="7" t="s">
        <v>82</v>
      </c>
      <c r="D44" s="8">
        <v>30666.02</v>
      </c>
    </row>
    <row r="45" spans="2:4" x14ac:dyDescent="0.2">
      <c r="B45" s="6" t="s">
        <v>83</v>
      </c>
      <c r="C45" s="7" t="s">
        <v>84</v>
      </c>
      <c r="D45" s="8">
        <v>58038.8</v>
      </c>
    </row>
    <row r="46" spans="2:4" x14ac:dyDescent="0.2">
      <c r="B46" s="6" t="s">
        <v>85</v>
      </c>
      <c r="C46" s="7" t="s">
        <v>86</v>
      </c>
      <c r="D46" s="8">
        <v>19456.43</v>
      </c>
    </row>
    <row r="47" spans="2:4" x14ac:dyDescent="0.2">
      <c r="B47" s="6" t="s">
        <v>87</v>
      </c>
      <c r="C47" s="7" t="s">
        <v>88</v>
      </c>
      <c r="D47" s="8">
        <v>33767.699999999997</v>
      </c>
    </row>
    <row r="48" spans="2:4" x14ac:dyDescent="0.2">
      <c r="B48" s="6" t="s">
        <v>89</v>
      </c>
      <c r="C48" s="7" t="s">
        <v>90</v>
      </c>
      <c r="D48" s="8">
        <v>74970.77</v>
      </c>
    </row>
    <row r="49" spans="2:4" x14ac:dyDescent="0.2">
      <c r="B49" s="6" t="s">
        <v>91</v>
      </c>
      <c r="C49" s="7" t="s">
        <v>92</v>
      </c>
      <c r="D49" s="8">
        <v>54479.549999999996</v>
      </c>
    </row>
    <row r="50" spans="2:4" x14ac:dyDescent="0.2">
      <c r="B50" s="6" t="s">
        <v>93</v>
      </c>
      <c r="C50" s="7" t="s">
        <v>94</v>
      </c>
      <c r="D50" s="8">
        <v>36621.54</v>
      </c>
    </row>
    <row r="51" spans="2:4" x14ac:dyDescent="0.2">
      <c r="B51" s="6" t="s">
        <v>95</v>
      </c>
      <c r="C51" s="7" t="s">
        <v>96</v>
      </c>
      <c r="D51" s="8">
        <v>38794.410000000003</v>
      </c>
    </row>
    <row r="52" spans="2:4" x14ac:dyDescent="0.2">
      <c r="B52" s="6" t="s">
        <v>97</v>
      </c>
      <c r="C52" s="7" t="s">
        <v>98</v>
      </c>
      <c r="D52" s="8">
        <v>86273.390000000014</v>
      </c>
    </row>
    <row r="53" spans="2:4" x14ac:dyDescent="0.2">
      <c r="B53" s="6" t="s">
        <v>99</v>
      </c>
      <c r="C53" s="7" t="s">
        <v>100</v>
      </c>
      <c r="D53" s="8">
        <v>40737.18</v>
      </c>
    </row>
    <row r="54" spans="2:4" x14ac:dyDescent="0.2">
      <c r="B54" s="6" t="s">
        <v>101</v>
      </c>
      <c r="C54" s="7" t="s">
        <v>102</v>
      </c>
      <c r="D54" s="8">
        <v>267779.80999999994</v>
      </c>
    </row>
    <row r="55" spans="2:4" x14ac:dyDescent="0.2">
      <c r="B55" s="6" t="s">
        <v>103</v>
      </c>
      <c r="C55" s="7" t="s">
        <v>104</v>
      </c>
      <c r="D55" s="8">
        <v>101649.67000000001</v>
      </c>
    </row>
    <row r="56" spans="2:4" x14ac:dyDescent="0.2">
      <c r="B56" s="6" t="s">
        <v>105</v>
      </c>
      <c r="C56" s="7" t="s">
        <v>106</v>
      </c>
      <c r="D56" s="8">
        <v>22349.180000000004</v>
      </c>
    </row>
    <row r="57" spans="2:4" x14ac:dyDescent="0.2">
      <c r="B57" s="6" t="s">
        <v>107</v>
      </c>
      <c r="C57" s="7" t="s">
        <v>108</v>
      </c>
      <c r="D57" s="8">
        <v>57788.15</v>
      </c>
    </row>
    <row r="58" spans="2:4" x14ac:dyDescent="0.2">
      <c r="B58" s="6" t="s">
        <v>109</v>
      </c>
      <c r="C58" s="7" t="s">
        <v>110</v>
      </c>
      <c r="D58" s="8">
        <v>52987.61</v>
      </c>
    </row>
    <row r="59" spans="2:4" x14ac:dyDescent="0.2">
      <c r="B59" s="6" t="s">
        <v>111</v>
      </c>
      <c r="C59" s="7" t="s">
        <v>112</v>
      </c>
      <c r="D59" s="8">
        <v>63578.32</v>
      </c>
    </row>
    <row r="60" spans="2:4" x14ac:dyDescent="0.2">
      <c r="B60" s="6" t="s">
        <v>113</v>
      </c>
      <c r="C60" s="7" t="s">
        <v>114</v>
      </c>
      <c r="D60" s="8">
        <v>37741.549999999996</v>
      </c>
    </row>
    <row r="61" spans="2:4" x14ac:dyDescent="0.2">
      <c r="B61" s="6" t="s">
        <v>115</v>
      </c>
      <c r="C61" s="7" t="s">
        <v>116</v>
      </c>
      <c r="D61" s="8">
        <v>41463.65</v>
      </c>
    </row>
    <row r="62" spans="2:4" x14ac:dyDescent="0.2">
      <c r="B62" s="6" t="s">
        <v>117</v>
      </c>
      <c r="C62" s="7" t="s">
        <v>118</v>
      </c>
      <c r="D62" s="8">
        <v>99400.78</v>
      </c>
    </row>
    <row r="63" spans="2:4" x14ac:dyDescent="0.2">
      <c r="B63" s="6" t="s">
        <v>119</v>
      </c>
      <c r="C63" s="7" t="s">
        <v>120</v>
      </c>
      <c r="D63" s="8">
        <v>106794.8</v>
      </c>
    </row>
    <row r="64" spans="2:4" ht="13.5" thickBot="1" x14ac:dyDescent="0.25">
      <c r="B64" s="9" t="s">
        <v>121</v>
      </c>
      <c r="C64" s="10" t="s">
        <v>122</v>
      </c>
      <c r="D64" s="11">
        <v>27216.769999999997</v>
      </c>
    </row>
    <row r="65" spans="3:4" ht="13.5" thickBot="1" x14ac:dyDescent="0.25">
      <c r="C65" s="14" t="s">
        <v>123</v>
      </c>
      <c r="D65" s="15">
        <f>SUM(D5:D64)</f>
        <v>3604300.6000000006</v>
      </c>
    </row>
  </sheetData>
  <mergeCells count="4">
    <mergeCell ref="B1:D1"/>
    <mergeCell ref="B2:B4"/>
    <mergeCell ref="C2:C4"/>
    <mergeCell ref="D2:D4"/>
  </mergeCells>
  <printOptions horizontalCentered="1" verticalCentered="1"/>
  <pageMargins left="0" right="0" top="0" bottom="0" header="0" footer="0"/>
  <pageSetup scale="89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0A5B-F7B3-4F51-8438-F064E3CFE857}">
  <sheetPr>
    <pageSetUpPr fitToPage="1"/>
  </sheetPr>
  <dimension ref="A1:P70"/>
  <sheetViews>
    <sheetView workbookViewId="0">
      <selection activeCell="A2" sqref="A2:P2"/>
    </sheetView>
  </sheetViews>
  <sheetFormatPr baseColWidth="10" defaultColWidth="17" defaultRowHeight="12.75" x14ac:dyDescent="0.2"/>
  <cols>
    <col min="1" max="1" width="26.5703125" style="16" customWidth="1"/>
    <col min="2" max="2" width="14.85546875" style="16" bestFit="1" customWidth="1"/>
    <col min="3" max="3" width="13.85546875" style="16" bestFit="1" customWidth="1"/>
    <col min="4" max="4" width="13.5703125" style="16" customWidth="1"/>
    <col min="5" max="5" width="12.85546875" style="16" bestFit="1" customWidth="1"/>
    <col min="6" max="6" width="8.85546875" style="16" bestFit="1" customWidth="1"/>
    <col min="7" max="7" width="14.140625" style="16" customWidth="1"/>
    <col min="8" max="8" width="11.28515625" style="16" bestFit="1" customWidth="1"/>
    <col min="9" max="9" width="16.28515625" style="16" customWidth="1"/>
    <col min="10" max="10" width="12.42578125" style="16" customWidth="1"/>
    <col min="11" max="11" width="13.42578125" style="16" bestFit="1" customWidth="1"/>
    <col min="12" max="13" width="12.85546875" style="16" bestFit="1" customWidth="1"/>
    <col min="14" max="14" width="10.28515625" style="16" bestFit="1" customWidth="1"/>
    <col min="15" max="15" width="15.85546875" style="16" customWidth="1"/>
    <col min="16" max="16" width="16.140625" style="16" customWidth="1"/>
    <col min="17" max="16384" width="17" style="16"/>
  </cols>
  <sheetData>
    <row r="1" spans="1:16" x14ac:dyDescent="0.2">
      <c r="A1" s="98" t="s">
        <v>127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16" ht="13.5" thickBot="1" x14ac:dyDescent="0.25">
      <c r="A2" s="101" t="s">
        <v>163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</row>
    <row r="3" spans="1:16" s="18" customFormat="1" ht="11.25" x14ac:dyDescent="0.2">
      <c r="A3" s="88" t="s">
        <v>2</v>
      </c>
      <c r="B3" s="88" t="s">
        <v>128</v>
      </c>
      <c r="C3" s="88" t="s">
        <v>129</v>
      </c>
      <c r="D3" s="88" t="s">
        <v>130</v>
      </c>
      <c r="E3" s="88" t="s">
        <v>131</v>
      </c>
      <c r="F3" s="88" t="s">
        <v>132</v>
      </c>
      <c r="G3" s="88" t="s">
        <v>133</v>
      </c>
      <c r="H3" s="93" t="s">
        <v>134</v>
      </c>
      <c r="I3" s="88" t="s">
        <v>135</v>
      </c>
      <c r="J3" s="93" t="s">
        <v>136</v>
      </c>
      <c r="K3" s="88" t="s">
        <v>137</v>
      </c>
      <c r="L3" s="93" t="s">
        <v>132</v>
      </c>
      <c r="M3" s="93" t="s">
        <v>138</v>
      </c>
      <c r="N3" s="88" t="s">
        <v>139</v>
      </c>
      <c r="O3" s="88" t="s">
        <v>140</v>
      </c>
      <c r="P3" s="17"/>
    </row>
    <row r="4" spans="1:16" s="18" customFormat="1" ht="12.75" customHeight="1" x14ac:dyDescent="0.2">
      <c r="A4" s="89"/>
      <c r="B4" s="91"/>
      <c r="C4" s="91"/>
      <c r="D4" s="91"/>
      <c r="E4" s="91"/>
      <c r="F4" s="89"/>
      <c r="G4" s="91"/>
      <c r="H4" s="94"/>
      <c r="I4" s="91"/>
      <c r="J4" s="94"/>
      <c r="K4" s="91"/>
      <c r="L4" s="94"/>
      <c r="M4" s="96"/>
      <c r="N4" s="89"/>
      <c r="O4" s="89"/>
      <c r="P4" s="19" t="s">
        <v>141</v>
      </c>
    </row>
    <row r="5" spans="1:16" s="18" customFormat="1" ht="13.5" customHeight="1" thickBot="1" x14ac:dyDescent="0.25">
      <c r="A5" s="90"/>
      <c r="B5" s="92"/>
      <c r="C5" s="92"/>
      <c r="D5" s="92"/>
      <c r="E5" s="92"/>
      <c r="F5" s="90"/>
      <c r="G5" s="92"/>
      <c r="H5" s="95"/>
      <c r="I5" s="92"/>
      <c r="J5" s="95"/>
      <c r="K5" s="92"/>
      <c r="L5" s="95"/>
      <c r="M5" s="97"/>
      <c r="N5" s="90"/>
      <c r="O5" s="90"/>
      <c r="P5" s="20"/>
    </row>
    <row r="6" spans="1:16" x14ac:dyDescent="0.2">
      <c r="A6" s="21" t="s">
        <v>4</v>
      </c>
      <c r="B6" s="22">
        <v>1273993.1000000001</v>
      </c>
      <c r="C6" s="22">
        <v>421457.01</v>
      </c>
      <c r="D6" s="22">
        <v>251093.07</v>
      </c>
      <c r="E6" s="22">
        <v>11408.11</v>
      </c>
      <c r="F6" s="22">
        <v>0</v>
      </c>
      <c r="G6" s="22">
        <v>1873.19</v>
      </c>
      <c r="H6" s="22">
        <v>8107.54</v>
      </c>
      <c r="I6" s="22">
        <f>SUM(B6:H6)</f>
        <v>1967932.0200000003</v>
      </c>
      <c r="J6" s="22">
        <v>1239.48</v>
      </c>
      <c r="K6" s="22">
        <v>147.93</v>
      </c>
      <c r="L6" s="22">
        <v>346.9</v>
      </c>
      <c r="M6" s="22">
        <v>49640.65</v>
      </c>
      <c r="N6" s="22">
        <v>485.9</v>
      </c>
      <c r="O6" s="22">
        <f>SUM(J6:N6)</f>
        <v>51860.86</v>
      </c>
      <c r="P6" s="22">
        <f>I6+O6</f>
        <v>2019792.8800000004</v>
      </c>
    </row>
    <row r="7" spans="1:16" x14ac:dyDescent="0.2">
      <c r="A7" s="23" t="s">
        <v>6</v>
      </c>
      <c r="B7" s="24">
        <v>2085610.81</v>
      </c>
      <c r="C7" s="24">
        <v>689952.95</v>
      </c>
      <c r="D7" s="24">
        <v>411055.94</v>
      </c>
      <c r="E7" s="24">
        <v>18675.82</v>
      </c>
      <c r="F7" s="24">
        <v>0</v>
      </c>
      <c r="G7" s="24">
        <v>3066.54</v>
      </c>
      <c r="H7" s="24">
        <v>13029.48</v>
      </c>
      <c r="I7" s="24">
        <f t="shared" ref="I7:I65" si="0">SUM(B7:H7)</f>
        <v>3221391.5399999996</v>
      </c>
      <c r="J7" s="24">
        <v>2029.11</v>
      </c>
      <c r="K7" s="24">
        <v>242.18</v>
      </c>
      <c r="L7" s="24">
        <v>567.89</v>
      </c>
      <c r="M7" s="24">
        <v>81265.03</v>
      </c>
      <c r="N7" s="24">
        <v>795.42</v>
      </c>
      <c r="O7" s="24">
        <f>SUM(J7:N7)</f>
        <v>84899.62999999999</v>
      </c>
      <c r="P7" s="24">
        <f t="shared" ref="P7:P65" si="1">I7+O7</f>
        <v>3306291.1699999995</v>
      </c>
    </row>
    <row r="8" spans="1:16" x14ac:dyDescent="0.2">
      <c r="A8" s="23" t="s">
        <v>8</v>
      </c>
      <c r="B8" s="24">
        <v>1481220.04</v>
      </c>
      <c r="C8" s="24">
        <v>490010.95</v>
      </c>
      <c r="D8" s="24">
        <v>291935.71999999997</v>
      </c>
      <c r="E8" s="24">
        <v>13263.74</v>
      </c>
      <c r="F8" s="24">
        <v>0</v>
      </c>
      <c r="G8" s="24">
        <v>2177.88</v>
      </c>
      <c r="H8" s="24">
        <v>10228.18</v>
      </c>
      <c r="I8" s="24">
        <f t="shared" si="0"/>
        <v>2288836.5100000002</v>
      </c>
      <c r="J8" s="24">
        <v>1441.09</v>
      </c>
      <c r="K8" s="24">
        <v>172</v>
      </c>
      <c r="L8" s="24">
        <v>403.32</v>
      </c>
      <c r="M8" s="24">
        <v>57715.17</v>
      </c>
      <c r="N8" s="24">
        <v>564.94000000000005</v>
      </c>
      <c r="O8" s="24">
        <f t="shared" ref="O8:O65" si="2">SUM(J8:N8)</f>
        <v>60296.520000000004</v>
      </c>
      <c r="P8" s="24">
        <f t="shared" si="1"/>
        <v>2349133.0300000003</v>
      </c>
    </row>
    <row r="9" spans="1:16" x14ac:dyDescent="0.2">
      <c r="A9" s="23" t="s">
        <v>10</v>
      </c>
      <c r="B9" s="24">
        <v>1916883.29</v>
      </c>
      <c r="C9" s="24">
        <v>634135.23</v>
      </c>
      <c r="D9" s="24">
        <v>377801.2</v>
      </c>
      <c r="E9" s="24">
        <v>17164.939999999999</v>
      </c>
      <c r="F9" s="24">
        <v>0</v>
      </c>
      <c r="G9" s="24">
        <v>2818.45</v>
      </c>
      <c r="H9" s="24">
        <v>15358.78</v>
      </c>
      <c r="I9" s="24">
        <f t="shared" si="0"/>
        <v>2964161.89</v>
      </c>
      <c r="J9" s="24">
        <v>1864.95</v>
      </c>
      <c r="K9" s="24">
        <v>222.59</v>
      </c>
      <c r="L9" s="24">
        <v>521.95000000000005</v>
      </c>
      <c r="M9" s="24">
        <v>74690.62</v>
      </c>
      <c r="N9" s="24">
        <v>731.07</v>
      </c>
      <c r="O9" s="24">
        <f t="shared" si="2"/>
        <v>78031.180000000008</v>
      </c>
      <c r="P9" s="24">
        <f t="shared" si="1"/>
        <v>3042193.0700000003</v>
      </c>
    </row>
    <row r="10" spans="1:16" x14ac:dyDescent="0.2">
      <c r="A10" s="23" t="s">
        <v>12</v>
      </c>
      <c r="B10" s="24">
        <v>7980457.3799999999</v>
      </c>
      <c r="C10" s="24">
        <v>2640061.1800000002</v>
      </c>
      <c r="D10" s="24">
        <v>1572879.46</v>
      </c>
      <c r="E10" s="24">
        <v>71461.850000000006</v>
      </c>
      <c r="F10" s="24">
        <v>0</v>
      </c>
      <c r="G10" s="24">
        <v>11733.9</v>
      </c>
      <c r="H10" s="24">
        <v>58437.279999999999</v>
      </c>
      <c r="I10" s="24">
        <f t="shared" si="0"/>
        <v>12335031.049999999</v>
      </c>
      <c r="J10" s="24">
        <v>7764.26</v>
      </c>
      <c r="K10" s="24">
        <v>926.68</v>
      </c>
      <c r="L10" s="24">
        <v>2173</v>
      </c>
      <c r="M10" s="24">
        <v>310955.46000000002</v>
      </c>
      <c r="N10" s="24">
        <v>3043.68</v>
      </c>
      <c r="O10" s="24">
        <f t="shared" si="2"/>
        <v>324863.08</v>
      </c>
      <c r="P10" s="24">
        <f t="shared" si="1"/>
        <v>12659894.129999999</v>
      </c>
    </row>
    <row r="11" spans="1:16" x14ac:dyDescent="0.2">
      <c r="A11" s="23" t="s">
        <v>14</v>
      </c>
      <c r="B11" s="24">
        <v>1566673.68</v>
      </c>
      <c r="C11" s="24">
        <v>518280.36</v>
      </c>
      <c r="D11" s="24">
        <v>308777.90000000002</v>
      </c>
      <c r="E11" s="24">
        <v>14028.95</v>
      </c>
      <c r="F11" s="24">
        <v>0</v>
      </c>
      <c r="G11" s="24">
        <v>2303.5300000000002</v>
      </c>
      <c r="H11" s="24">
        <v>8161.69</v>
      </c>
      <c r="I11" s="24">
        <f t="shared" si="0"/>
        <v>2418226.11</v>
      </c>
      <c r="J11" s="24">
        <v>1524.23</v>
      </c>
      <c r="K11" s="24">
        <v>181.92</v>
      </c>
      <c r="L11" s="24">
        <v>426.59</v>
      </c>
      <c r="M11" s="24">
        <v>61044.84</v>
      </c>
      <c r="N11" s="24">
        <v>597.5</v>
      </c>
      <c r="O11" s="24">
        <f t="shared" si="2"/>
        <v>63775.079999999994</v>
      </c>
      <c r="P11" s="24">
        <f t="shared" si="1"/>
        <v>2482001.19</v>
      </c>
    </row>
    <row r="12" spans="1:16" x14ac:dyDescent="0.2">
      <c r="A12" s="23" t="s">
        <v>16</v>
      </c>
      <c r="B12" s="24">
        <v>1249400.8600000001</v>
      </c>
      <c r="C12" s="24">
        <v>413321.51</v>
      </c>
      <c r="D12" s="24">
        <v>246246.16</v>
      </c>
      <c r="E12" s="24">
        <v>11187.89</v>
      </c>
      <c r="F12" s="24">
        <v>0</v>
      </c>
      <c r="G12" s="24">
        <v>1837.03</v>
      </c>
      <c r="H12" s="24">
        <v>9380.7800000000007</v>
      </c>
      <c r="I12" s="24">
        <f t="shared" si="0"/>
        <v>1931374.23</v>
      </c>
      <c r="J12" s="24">
        <v>1215.55</v>
      </c>
      <c r="K12" s="24">
        <v>145.08000000000001</v>
      </c>
      <c r="L12" s="24">
        <v>340.2</v>
      </c>
      <c r="M12" s="24">
        <v>48682.43</v>
      </c>
      <c r="N12" s="24">
        <v>476.51</v>
      </c>
      <c r="O12" s="24">
        <f t="shared" si="2"/>
        <v>50859.770000000004</v>
      </c>
      <c r="P12" s="24">
        <f t="shared" si="1"/>
        <v>1982234</v>
      </c>
    </row>
    <row r="13" spans="1:16" x14ac:dyDescent="0.2">
      <c r="A13" s="23" t="s">
        <v>18</v>
      </c>
      <c r="B13" s="24">
        <v>3807553.78</v>
      </c>
      <c r="C13" s="24">
        <v>1259598.8500000001</v>
      </c>
      <c r="D13" s="24">
        <v>750436.08</v>
      </c>
      <c r="E13" s="24">
        <v>34095.15</v>
      </c>
      <c r="F13" s="24">
        <v>0</v>
      </c>
      <c r="G13" s="24">
        <v>5598.36</v>
      </c>
      <c r="H13" s="24">
        <v>21336.65</v>
      </c>
      <c r="I13" s="24">
        <f t="shared" si="0"/>
        <v>5878618.870000001</v>
      </c>
      <c r="J13" s="24">
        <v>3704.4</v>
      </c>
      <c r="K13" s="24">
        <v>442.13</v>
      </c>
      <c r="L13" s="24">
        <v>1036.76</v>
      </c>
      <c r="M13" s="24">
        <v>148359.87</v>
      </c>
      <c r="N13" s="24">
        <v>1452.17</v>
      </c>
      <c r="O13" s="24">
        <f t="shared" si="2"/>
        <v>154995.33000000002</v>
      </c>
      <c r="P13" s="24">
        <f t="shared" si="1"/>
        <v>6033614.2000000011</v>
      </c>
    </row>
    <row r="14" spans="1:16" x14ac:dyDescent="0.2">
      <c r="A14" s="23" t="s">
        <v>20</v>
      </c>
      <c r="B14" s="24">
        <v>5099038.7199999997</v>
      </c>
      <c r="C14" s="24">
        <v>1686842.44</v>
      </c>
      <c r="D14" s="24">
        <v>1004976.64</v>
      </c>
      <c r="E14" s="24">
        <v>45659.88</v>
      </c>
      <c r="F14" s="24">
        <v>0</v>
      </c>
      <c r="G14" s="24">
        <v>7497.27</v>
      </c>
      <c r="H14" s="24">
        <v>32395.31</v>
      </c>
      <c r="I14" s="24">
        <f t="shared" si="0"/>
        <v>7876410.2599999988</v>
      </c>
      <c r="J14" s="24">
        <v>4960.8999999999996</v>
      </c>
      <c r="K14" s="24">
        <v>592.09</v>
      </c>
      <c r="L14" s="24">
        <v>1388.42</v>
      </c>
      <c r="M14" s="24">
        <v>198682.09</v>
      </c>
      <c r="N14" s="24">
        <v>1944.73</v>
      </c>
      <c r="O14" s="24">
        <f t="shared" si="2"/>
        <v>207568.23</v>
      </c>
      <c r="P14" s="24">
        <f t="shared" si="1"/>
        <v>8083978.4899999993</v>
      </c>
    </row>
    <row r="15" spans="1:16" x14ac:dyDescent="0.2">
      <c r="A15" s="23" t="s">
        <v>22</v>
      </c>
      <c r="B15" s="24">
        <v>2815511.08</v>
      </c>
      <c r="C15" s="24">
        <v>931415.48</v>
      </c>
      <c r="D15" s="24">
        <v>554913</v>
      </c>
      <c r="E15" s="24">
        <v>25211.79</v>
      </c>
      <c r="F15" s="24">
        <v>0</v>
      </c>
      <c r="G15" s="24">
        <v>4139.7299999999996</v>
      </c>
      <c r="H15" s="24">
        <v>16877.66</v>
      </c>
      <c r="I15" s="24">
        <f t="shared" si="0"/>
        <v>4348068.7400000012</v>
      </c>
      <c r="J15" s="24">
        <v>2739.24</v>
      </c>
      <c r="K15" s="24">
        <v>326.93</v>
      </c>
      <c r="L15" s="24">
        <v>766.64</v>
      </c>
      <c r="M15" s="24">
        <v>109705.31</v>
      </c>
      <c r="N15" s="24">
        <v>1073.81</v>
      </c>
      <c r="O15" s="24">
        <f t="shared" si="2"/>
        <v>114611.93</v>
      </c>
      <c r="P15" s="24">
        <f t="shared" si="1"/>
        <v>4462680.6700000009</v>
      </c>
    </row>
    <row r="16" spans="1:16" x14ac:dyDescent="0.2">
      <c r="A16" s="23" t="s">
        <v>24</v>
      </c>
      <c r="B16" s="24">
        <v>1783895.87</v>
      </c>
      <c r="C16" s="24">
        <v>590140.89</v>
      </c>
      <c r="D16" s="24">
        <v>351590.52</v>
      </c>
      <c r="E16" s="24">
        <v>15974.09</v>
      </c>
      <c r="F16" s="24">
        <v>0</v>
      </c>
      <c r="G16" s="24">
        <v>2622.92</v>
      </c>
      <c r="H16" s="24">
        <v>10470.82</v>
      </c>
      <c r="I16" s="24">
        <f t="shared" si="0"/>
        <v>2754695.11</v>
      </c>
      <c r="J16" s="24">
        <v>1735.57</v>
      </c>
      <c r="K16" s="24">
        <v>207.14</v>
      </c>
      <c r="L16" s="24">
        <v>485.74</v>
      </c>
      <c r="M16" s="24">
        <v>69508.820000000007</v>
      </c>
      <c r="N16" s="24">
        <v>680.35</v>
      </c>
      <c r="O16" s="24">
        <f t="shared" si="2"/>
        <v>72617.62000000001</v>
      </c>
      <c r="P16" s="24">
        <f t="shared" si="1"/>
        <v>2827312.73</v>
      </c>
    </row>
    <row r="17" spans="1:16" x14ac:dyDescent="0.2">
      <c r="A17" s="23" t="s">
        <v>26</v>
      </c>
      <c r="B17" s="24">
        <v>1364898.27</v>
      </c>
      <c r="C17" s="24">
        <v>451529.88</v>
      </c>
      <c r="D17" s="24">
        <v>269009.7</v>
      </c>
      <c r="E17" s="24">
        <v>12222.13</v>
      </c>
      <c r="F17" s="24">
        <v>0</v>
      </c>
      <c r="G17" s="24">
        <v>2006.85</v>
      </c>
      <c r="H17" s="24">
        <v>10129.1</v>
      </c>
      <c r="I17" s="24">
        <f t="shared" si="0"/>
        <v>2109795.9300000002</v>
      </c>
      <c r="J17" s="24">
        <v>1327.92</v>
      </c>
      <c r="K17" s="24">
        <v>158.49</v>
      </c>
      <c r="L17" s="24">
        <v>371.65</v>
      </c>
      <c r="M17" s="24">
        <v>53182.74</v>
      </c>
      <c r="N17" s="24">
        <v>520.55999999999995</v>
      </c>
      <c r="O17" s="24">
        <f t="shared" si="2"/>
        <v>55561.359999999993</v>
      </c>
      <c r="P17" s="24">
        <f t="shared" si="1"/>
        <v>2165357.29</v>
      </c>
    </row>
    <row r="18" spans="1:16" x14ac:dyDescent="0.2">
      <c r="A18" s="23" t="s">
        <v>28</v>
      </c>
      <c r="B18" s="24">
        <v>1832657.94</v>
      </c>
      <c r="C18" s="24">
        <v>606272.15</v>
      </c>
      <c r="D18" s="24">
        <v>361201.11</v>
      </c>
      <c r="E18" s="24">
        <v>16410.73</v>
      </c>
      <c r="F18" s="24">
        <v>0</v>
      </c>
      <c r="G18" s="24">
        <v>2694.61</v>
      </c>
      <c r="H18" s="24">
        <v>11713.16</v>
      </c>
      <c r="I18" s="24">
        <f t="shared" si="0"/>
        <v>2830949.6999999997</v>
      </c>
      <c r="J18" s="24">
        <v>1783.01</v>
      </c>
      <c r="K18" s="24">
        <v>212.81</v>
      </c>
      <c r="L18" s="24">
        <v>499.01</v>
      </c>
      <c r="M18" s="24">
        <v>71408.81</v>
      </c>
      <c r="N18" s="24">
        <v>698.97</v>
      </c>
      <c r="O18" s="24">
        <f t="shared" si="2"/>
        <v>74602.61</v>
      </c>
      <c r="P18" s="24">
        <f t="shared" si="1"/>
        <v>2905552.3099999996</v>
      </c>
    </row>
    <row r="19" spans="1:16" x14ac:dyDescent="0.2">
      <c r="A19" s="23" t="s">
        <v>30</v>
      </c>
      <c r="B19" s="24">
        <v>1106476.71</v>
      </c>
      <c r="C19" s="24">
        <v>366039.95</v>
      </c>
      <c r="D19" s="24">
        <v>218077.04</v>
      </c>
      <c r="E19" s="24">
        <v>9908.06</v>
      </c>
      <c r="F19" s="24">
        <v>0</v>
      </c>
      <c r="G19" s="24">
        <v>1626.89</v>
      </c>
      <c r="H19" s="24">
        <v>7005.1</v>
      </c>
      <c r="I19" s="24">
        <f t="shared" si="0"/>
        <v>1709133.75</v>
      </c>
      <c r="J19" s="24">
        <v>1076.5</v>
      </c>
      <c r="K19" s="24">
        <v>128.47999999999999</v>
      </c>
      <c r="L19" s="24">
        <v>301.27999999999997</v>
      </c>
      <c r="M19" s="24">
        <v>43113.440000000002</v>
      </c>
      <c r="N19" s="24">
        <v>422</v>
      </c>
      <c r="O19" s="24">
        <f t="shared" si="2"/>
        <v>45041.700000000004</v>
      </c>
      <c r="P19" s="24">
        <f t="shared" si="1"/>
        <v>1754175.45</v>
      </c>
    </row>
    <row r="20" spans="1:16" x14ac:dyDescent="0.2">
      <c r="A20" s="23" t="s">
        <v>32</v>
      </c>
      <c r="B20" s="24">
        <v>1404382.35</v>
      </c>
      <c r="C20" s="24">
        <v>464591.83</v>
      </c>
      <c r="D20" s="24">
        <v>276791.67</v>
      </c>
      <c r="E20" s="24">
        <v>12575.69</v>
      </c>
      <c r="F20" s="24">
        <v>0</v>
      </c>
      <c r="G20" s="24">
        <v>2064.91</v>
      </c>
      <c r="H20" s="24">
        <v>12146.03</v>
      </c>
      <c r="I20" s="24">
        <f t="shared" si="0"/>
        <v>2172552.48</v>
      </c>
      <c r="J20" s="24">
        <v>1366.34</v>
      </c>
      <c r="K20" s="24">
        <v>163.08000000000001</v>
      </c>
      <c r="L20" s="24">
        <v>382.4</v>
      </c>
      <c r="M20" s="24">
        <v>54721.22</v>
      </c>
      <c r="N20" s="24">
        <v>535.6</v>
      </c>
      <c r="O20" s="24">
        <f t="shared" si="2"/>
        <v>57168.639999999999</v>
      </c>
      <c r="P20" s="24">
        <f t="shared" si="1"/>
        <v>2229721.12</v>
      </c>
    </row>
    <row r="21" spans="1:16" x14ac:dyDescent="0.2">
      <c r="A21" s="23" t="s">
        <v>34</v>
      </c>
      <c r="B21" s="24">
        <v>6465064.8899999997</v>
      </c>
      <c r="C21" s="24">
        <v>2138745.44</v>
      </c>
      <c r="D21" s="24">
        <v>1274208.6399999999</v>
      </c>
      <c r="E21" s="24">
        <v>57892.11</v>
      </c>
      <c r="F21" s="24">
        <v>0</v>
      </c>
      <c r="G21" s="24">
        <v>9505.7800000000007</v>
      </c>
      <c r="H21" s="24">
        <v>42128.76</v>
      </c>
      <c r="I21" s="24">
        <f t="shared" si="0"/>
        <v>9987545.6199999992</v>
      </c>
      <c r="J21" s="24">
        <v>6289.92</v>
      </c>
      <c r="K21" s="24">
        <v>750.72</v>
      </c>
      <c r="L21" s="24">
        <v>1760.37</v>
      </c>
      <c r="M21" s="24">
        <v>251908.78</v>
      </c>
      <c r="N21" s="24">
        <v>2465.71</v>
      </c>
      <c r="O21" s="24">
        <f t="shared" si="2"/>
        <v>263175.5</v>
      </c>
      <c r="P21" s="24">
        <f t="shared" si="1"/>
        <v>10250721.119999999</v>
      </c>
    </row>
    <row r="22" spans="1:16" x14ac:dyDescent="0.2">
      <c r="A22" s="23" t="s">
        <v>36</v>
      </c>
      <c r="B22" s="24">
        <v>1787002.43</v>
      </c>
      <c r="C22" s="24">
        <v>591168.59</v>
      </c>
      <c r="D22" s="24">
        <v>352202.8</v>
      </c>
      <c r="E22" s="24">
        <v>16001.9</v>
      </c>
      <c r="F22" s="24">
        <v>0</v>
      </c>
      <c r="G22" s="24">
        <v>2627.48</v>
      </c>
      <c r="H22" s="24">
        <v>12813.88</v>
      </c>
      <c r="I22" s="24">
        <f t="shared" si="0"/>
        <v>2761817.0799999996</v>
      </c>
      <c r="J22" s="24">
        <v>1738.59</v>
      </c>
      <c r="K22" s="24">
        <v>207.5</v>
      </c>
      <c r="L22" s="24">
        <v>486.58</v>
      </c>
      <c r="M22" s="24">
        <v>69629.87</v>
      </c>
      <c r="N22" s="24">
        <v>681.55</v>
      </c>
      <c r="O22" s="24">
        <f t="shared" si="2"/>
        <v>72744.09</v>
      </c>
      <c r="P22" s="24">
        <f t="shared" si="1"/>
        <v>2834561.1699999995</v>
      </c>
    </row>
    <row r="23" spans="1:16" x14ac:dyDescent="0.2">
      <c r="A23" s="23" t="s">
        <v>38</v>
      </c>
      <c r="B23" s="24">
        <v>2994288.03</v>
      </c>
      <c r="C23" s="24">
        <v>990557.71</v>
      </c>
      <c r="D23" s="24">
        <v>590148.4</v>
      </c>
      <c r="E23" s="24">
        <v>26812.67</v>
      </c>
      <c r="F23" s="24">
        <v>0</v>
      </c>
      <c r="G23" s="24">
        <v>4402.59</v>
      </c>
      <c r="H23" s="24">
        <v>23346.080000000002</v>
      </c>
      <c r="I23" s="24">
        <f t="shared" si="0"/>
        <v>4629555.4799999995</v>
      </c>
      <c r="J23" s="24">
        <v>2913.17</v>
      </c>
      <c r="K23" s="24">
        <v>347.69</v>
      </c>
      <c r="L23" s="24">
        <v>815.31</v>
      </c>
      <c r="M23" s="24">
        <v>116671.29</v>
      </c>
      <c r="N23" s="24">
        <v>1141.99</v>
      </c>
      <c r="O23" s="24">
        <f t="shared" si="2"/>
        <v>121889.45</v>
      </c>
      <c r="P23" s="24">
        <f t="shared" si="1"/>
        <v>4751444.93</v>
      </c>
    </row>
    <row r="24" spans="1:16" x14ac:dyDescent="0.2">
      <c r="A24" s="23" t="s">
        <v>40</v>
      </c>
      <c r="B24" s="24">
        <v>1454060.58</v>
      </c>
      <c r="C24" s="24">
        <v>481026.18</v>
      </c>
      <c r="D24" s="24">
        <v>286582.82</v>
      </c>
      <c r="E24" s="24">
        <v>13020.54</v>
      </c>
      <c r="F24" s="24">
        <v>0</v>
      </c>
      <c r="G24" s="24">
        <v>2137.9499999999998</v>
      </c>
      <c r="H24" s="24">
        <v>8529.52</v>
      </c>
      <c r="I24" s="24">
        <f t="shared" si="0"/>
        <v>2245357.5900000003</v>
      </c>
      <c r="J24" s="24">
        <v>1414.67</v>
      </c>
      <c r="K24" s="24">
        <v>168.84</v>
      </c>
      <c r="L24" s="24">
        <v>395.93</v>
      </c>
      <c r="M24" s="24">
        <v>56656.91</v>
      </c>
      <c r="N24" s="24">
        <v>554.57000000000005</v>
      </c>
      <c r="O24" s="24">
        <f t="shared" si="2"/>
        <v>59190.920000000006</v>
      </c>
      <c r="P24" s="24">
        <f t="shared" si="1"/>
        <v>2304548.5100000002</v>
      </c>
    </row>
    <row r="25" spans="1:16" x14ac:dyDescent="0.2">
      <c r="A25" s="23" t="s">
        <v>42</v>
      </c>
      <c r="B25" s="24">
        <v>1911091.31</v>
      </c>
      <c r="C25" s="24">
        <v>632219.15</v>
      </c>
      <c r="D25" s="24">
        <v>376659.65</v>
      </c>
      <c r="E25" s="24">
        <v>17113.07</v>
      </c>
      <c r="F25" s="24">
        <v>0</v>
      </c>
      <c r="G25" s="24">
        <v>2809.93</v>
      </c>
      <c r="H25" s="24">
        <v>14112.27</v>
      </c>
      <c r="I25" s="24">
        <f t="shared" si="0"/>
        <v>2954005.38</v>
      </c>
      <c r="J25" s="24">
        <v>1859.32</v>
      </c>
      <c r="K25" s="24">
        <v>221.91</v>
      </c>
      <c r="L25" s="24">
        <v>520.37</v>
      </c>
      <c r="M25" s="24">
        <v>74464.94</v>
      </c>
      <c r="N25" s="24">
        <v>728.87</v>
      </c>
      <c r="O25" s="24">
        <f t="shared" si="2"/>
        <v>77795.41</v>
      </c>
      <c r="P25" s="24">
        <f t="shared" si="1"/>
        <v>3031800.79</v>
      </c>
    </row>
    <row r="26" spans="1:16" x14ac:dyDescent="0.2">
      <c r="A26" s="23" t="s">
        <v>44</v>
      </c>
      <c r="B26" s="24">
        <v>1182939.31</v>
      </c>
      <c r="C26" s="24">
        <v>391334.98</v>
      </c>
      <c r="D26" s="24">
        <v>233147.16</v>
      </c>
      <c r="E26" s="24">
        <v>10592.76</v>
      </c>
      <c r="F26" s="24">
        <v>0</v>
      </c>
      <c r="G26" s="24">
        <v>1739.31</v>
      </c>
      <c r="H26" s="24">
        <v>8474.44</v>
      </c>
      <c r="I26" s="24">
        <f t="shared" si="0"/>
        <v>1828227.96</v>
      </c>
      <c r="J26" s="24">
        <v>1150.8900000000001</v>
      </c>
      <c r="K26" s="24">
        <v>137.36000000000001</v>
      </c>
      <c r="L26" s="24">
        <v>322.10000000000002</v>
      </c>
      <c r="M26" s="24">
        <v>46092.78</v>
      </c>
      <c r="N26" s="24">
        <v>451.17</v>
      </c>
      <c r="O26" s="24">
        <f t="shared" si="2"/>
        <v>48154.299999999996</v>
      </c>
      <c r="P26" s="24">
        <f t="shared" si="1"/>
        <v>1876382.26</v>
      </c>
    </row>
    <row r="27" spans="1:16" x14ac:dyDescent="0.2">
      <c r="A27" s="23" t="s">
        <v>46</v>
      </c>
      <c r="B27" s="24">
        <v>1449307</v>
      </c>
      <c r="C27" s="24">
        <v>479453.62</v>
      </c>
      <c r="D27" s="24">
        <v>285645.94</v>
      </c>
      <c r="E27" s="24">
        <v>12977.97</v>
      </c>
      <c r="F27" s="24">
        <v>0</v>
      </c>
      <c r="G27" s="24">
        <v>2130.96</v>
      </c>
      <c r="H27" s="24">
        <v>8229.5300000000007</v>
      </c>
      <c r="I27" s="24">
        <f t="shared" si="0"/>
        <v>2237745.02</v>
      </c>
      <c r="J27" s="24">
        <v>1410.04</v>
      </c>
      <c r="K27" s="24">
        <v>168.29</v>
      </c>
      <c r="L27" s="24">
        <v>394.63</v>
      </c>
      <c r="M27" s="24">
        <v>56471.69</v>
      </c>
      <c r="N27" s="24">
        <v>552.76</v>
      </c>
      <c r="O27" s="24">
        <f t="shared" si="2"/>
        <v>58997.41</v>
      </c>
      <c r="P27" s="24">
        <f t="shared" si="1"/>
        <v>2296742.4300000002</v>
      </c>
    </row>
    <row r="28" spans="1:16" x14ac:dyDescent="0.2">
      <c r="A28" s="23" t="s">
        <v>48</v>
      </c>
      <c r="B28" s="24">
        <v>1183213.73</v>
      </c>
      <c r="C28" s="24">
        <v>391425.77</v>
      </c>
      <c r="D28" s="24">
        <v>233201.24</v>
      </c>
      <c r="E28" s="24">
        <v>10595.21</v>
      </c>
      <c r="F28" s="24">
        <v>0</v>
      </c>
      <c r="G28" s="24">
        <v>1739.71</v>
      </c>
      <c r="H28" s="24">
        <v>10751.18</v>
      </c>
      <c r="I28" s="24">
        <f t="shared" si="0"/>
        <v>1830926.8399999999</v>
      </c>
      <c r="J28" s="24">
        <v>1151.1600000000001</v>
      </c>
      <c r="K28" s="24">
        <v>137.38999999999999</v>
      </c>
      <c r="L28" s="24">
        <v>322.18</v>
      </c>
      <c r="M28" s="24">
        <v>46103.47</v>
      </c>
      <c r="N28" s="24">
        <v>451.27</v>
      </c>
      <c r="O28" s="24">
        <f t="shared" si="2"/>
        <v>48165.47</v>
      </c>
      <c r="P28" s="24">
        <f t="shared" si="1"/>
        <v>1879092.3099999998</v>
      </c>
    </row>
    <row r="29" spans="1:16" x14ac:dyDescent="0.2">
      <c r="A29" s="23" t="s">
        <v>50</v>
      </c>
      <c r="B29" s="24">
        <v>2033016.8</v>
      </c>
      <c r="C29" s="24">
        <v>672554.03</v>
      </c>
      <c r="D29" s="24">
        <v>400690.11</v>
      </c>
      <c r="E29" s="24">
        <v>18204.87</v>
      </c>
      <c r="F29" s="24">
        <v>0</v>
      </c>
      <c r="G29" s="24">
        <v>2989.2</v>
      </c>
      <c r="H29" s="24">
        <v>10481.469999999999</v>
      </c>
      <c r="I29" s="24">
        <f t="shared" si="0"/>
        <v>3137936.4800000004</v>
      </c>
      <c r="J29" s="24">
        <v>1977.94</v>
      </c>
      <c r="K29" s="24">
        <v>236.07</v>
      </c>
      <c r="L29" s="24">
        <v>553.57000000000005</v>
      </c>
      <c r="M29" s="24">
        <v>79215.72</v>
      </c>
      <c r="N29" s="24">
        <v>775.38</v>
      </c>
      <c r="O29" s="24">
        <f t="shared" si="2"/>
        <v>82758.680000000008</v>
      </c>
      <c r="P29" s="24">
        <f t="shared" si="1"/>
        <v>3220695.1600000006</v>
      </c>
    </row>
    <row r="30" spans="1:16" x14ac:dyDescent="0.2">
      <c r="A30" s="23" t="s">
        <v>52</v>
      </c>
      <c r="B30" s="24">
        <v>2392728.7799999998</v>
      </c>
      <c r="C30" s="24">
        <v>791552.42</v>
      </c>
      <c r="D30" s="24">
        <v>471586.25</v>
      </c>
      <c r="E30" s="24">
        <v>21425.94</v>
      </c>
      <c r="F30" s="24">
        <v>0</v>
      </c>
      <c r="G30" s="24">
        <v>3518.1</v>
      </c>
      <c r="H30" s="24">
        <v>14258.15</v>
      </c>
      <c r="I30" s="24">
        <f t="shared" si="0"/>
        <v>3695069.6399999997</v>
      </c>
      <c r="J30" s="24">
        <v>2327.91</v>
      </c>
      <c r="K30" s="24">
        <v>277.83999999999997</v>
      </c>
      <c r="L30" s="24">
        <v>651.52</v>
      </c>
      <c r="M30" s="24">
        <v>93231.76</v>
      </c>
      <c r="N30" s="24">
        <v>912.56</v>
      </c>
      <c r="O30" s="24">
        <f t="shared" si="2"/>
        <v>97401.59</v>
      </c>
      <c r="P30" s="24">
        <f t="shared" si="1"/>
        <v>3792471.2299999995</v>
      </c>
    </row>
    <row r="31" spans="1:16" x14ac:dyDescent="0.2">
      <c r="A31" s="23" t="s">
        <v>54</v>
      </c>
      <c r="B31" s="24">
        <v>2532228.84</v>
      </c>
      <c r="C31" s="24">
        <v>837701.24</v>
      </c>
      <c r="D31" s="24">
        <v>499080.51</v>
      </c>
      <c r="E31" s="24">
        <v>22675.11</v>
      </c>
      <c r="F31" s="24">
        <v>0</v>
      </c>
      <c r="G31" s="24">
        <v>3723.21</v>
      </c>
      <c r="H31" s="24">
        <v>25889.87</v>
      </c>
      <c r="I31" s="24">
        <f t="shared" si="0"/>
        <v>3921298.78</v>
      </c>
      <c r="J31" s="24">
        <v>2463.63</v>
      </c>
      <c r="K31" s="24">
        <v>294.04000000000002</v>
      </c>
      <c r="L31" s="24">
        <v>689.5</v>
      </c>
      <c r="M31" s="24">
        <v>98667.33</v>
      </c>
      <c r="N31" s="24">
        <v>965.77</v>
      </c>
      <c r="O31" s="24">
        <f t="shared" si="2"/>
        <v>103080.27</v>
      </c>
      <c r="P31" s="24">
        <f t="shared" si="1"/>
        <v>4024379.05</v>
      </c>
    </row>
    <row r="32" spans="1:16" x14ac:dyDescent="0.2">
      <c r="A32" s="23" t="s">
        <v>56</v>
      </c>
      <c r="B32" s="24">
        <v>2673017.34</v>
      </c>
      <c r="C32" s="24">
        <v>884276.3</v>
      </c>
      <c r="D32" s="24">
        <v>526828.71</v>
      </c>
      <c r="E32" s="24">
        <v>23935.82</v>
      </c>
      <c r="F32" s="24">
        <v>0</v>
      </c>
      <c r="G32" s="24">
        <v>3930.22</v>
      </c>
      <c r="H32" s="24">
        <v>16781.96</v>
      </c>
      <c r="I32" s="24">
        <f t="shared" si="0"/>
        <v>4128770.3499999996</v>
      </c>
      <c r="J32" s="24">
        <v>2600.6</v>
      </c>
      <c r="K32" s="24">
        <v>310.39</v>
      </c>
      <c r="L32" s="24">
        <v>727.84</v>
      </c>
      <c r="M32" s="24">
        <v>104153.1</v>
      </c>
      <c r="N32" s="24">
        <v>1019.45</v>
      </c>
      <c r="O32" s="24">
        <f t="shared" si="2"/>
        <v>108811.38</v>
      </c>
      <c r="P32" s="24">
        <f t="shared" si="1"/>
        <v>4237581.7299999995</v>
      </c>
    </row>
    <row r="33" spans="1:16" x14ac:dyDescent="0.2">
      <c r="A33" s="23" t="s">
        <v>58</v>
      </c>
      <c r="B33" s="24">
        <v>1435126.63</v>
      </c>
      <c r="C33" s="24">
        <v>474762.53</v>
      </c>
      <c r="D33" s="24">
        <v>282851.11</v>
      </c>
      <c r="E33" s="24">
        <v>12850.99</v>
      </c>
      <c r="F33" s="24">
        <v>0</v>
      </c>
      <c r="G33" s="24">
        <v>2110.11</v>
      </c>
      <c r="H33" s="24">
        <v>10142.75</v>
      </c>
      <c r="I33" s="24">
        <f t="shared" si="0"/>
        <v>2217844.12</v>
      </c>
      <c r="J33" s="24">
        <v>1396.25</v>
      </c>
      <c r="K33" s="24">
        <v>166.65</v>
      </c>
      <c r="L33" s="24">
        <v>390.77</v>
      </c>
      <c r="M33" s="24">
        <v>55919.16</v>
      </c>
      <c r="N33" s="24">
        <v>547.34</v>
      </c>
      <c r="O33" s="24">
        <f t="shared" si="2"/>
        <v>58420.17</v>
      </c>
      <c r="P33" s="24">
        <f t="shared" si="1"/>
        <v>2276264.29</v>
      </c>
    </row>
    <row r="34" spans="1:16" x14ac:dyDescent="0.2">
      <c r="A34" s="23" t="s">
        <v>60</v>
      </c>
      <c r="B34" s="24">
        <v>1296766.68</v>
      </c>
      <c r="C34" s="24">
        <v>428990.87</v>
      </c>
      <c r="D34" s="24">
        <v>255581.55</v>
      </c>
      <c r="E34" s="24">
        <v>11612.04</v>
      </c>
      <c r="F34" s="24">
        <v>0</v>
      </c>
      <c r="G34" s="24">
        <v>1906.67</v>
      </c>
      <c r="H34" s="24">
        <v>10766.35</v>
      </c>
      <c r="I34" s="24">
        <f t="shared" si="0"/>
        <v>2005624.16</v>
      </c>
      <c r="J34" s="24">
        <v>1261.6400000000001</v>
      </c>
      <c r="K34" s="24">
        <v>150.58000000000001</v>
      </c>
      <c r="L34" s="24">
        <v>353.1</v>
      </c>
      <c r="M34" s="24">
        <v>50528.02</v>
      </c>
      <c r="N34" s="24">
        <v>494.57</v>
      </c>
      <c r="O34" s="24">
        <f t="shared" si="2"/>
        <v>52787.909999999996</v>
      </c>
      <c r="P34" s="24">
        <f t="shared" si="1"/>
        <v>2058412.0699999998</v>
      </c>
    </row>
    <row r="35" spans="1:16" x14ac:dyDescent="0.2">
      <c r="A35" s="23" t="s">
        <v>62</v>
      </c>
      <c r="B35" s="24">
        <v>1563586.08</v>
      </c>
      <c r="C35" s="24">
        <v>517258.94</v>
      </c>
      <c r="D35" s="24">
        <v>308169.36</v>
      </c>
      <c r="E35" s="24">
        <v>14001.3</v>
      </c>
      <c r="F35" s="24">
        <v>0</v>
      </c>
      <c r="G35" s="24">
        <v>2298.9899999999998</v>
      </c>
      <c r="H35" s="24">
        <v>9278.52</v>
      </c>
      <c r="I35" s="24">
        <f t="shared" si="0"/>
        <v>2414593.19</v>
      </c>
      <c r="J35" s="24">
        <v>1521.23</v>
      </c>
      <c r="K35" s="24">
        <v>181.56</v>
      </c>
      <c r="L35" s="24">
        <v>425.75</v>
      </c>
      <c r="M35" s="24">
        <v>60924.53</v>
      </c>
      <c r="N35" s="24">
        <v>596.33000000000004</v>
      </c>
      <c r="O35" s="24">
        <f t="shared" si="2"/>
        <v>63649.4</v>
      </c>
      <c r="P35" s="24">
        <f t="shared" si="1"/>
        <v>2478242.59</v>
      </c>
    </row>
    <row r="36" spans="1:16" x14ac:dyDescent="0.2">
      <c r="A36" s="23" t="s">
        <v>64</v>
      </c>
      <c r="B36" s="24">
        <v>1266591.0900000001</v>
      </c>
      <c r="C36" s="24">
        <v>419008.31</v>
      </c>
      <c r="D36" s="24">
        <v>249634.2</v>
      </c>
      <c r="E36" s="24">
        <v>11341.82</v>
      </c>
      <c r="F36" s="24">
        <v>0</v>
      </c>
      <c r="G36" s="24">
        <v>1862.31</v>
      </c>
      <c r="H36" s="24">
        <v>11077.45</v>
      </c>
      <c r="I36" s="24">
        <f t="shared" si="0"/>
        <v>1959515.1800000002</v>
      </c>
      <c r="J36" s="24">
        <v>1232.28</v>
      </c>
      <c r="K36" s="24">
        <v>147.08000000000001</v>
      </c>
      <c r="L36" s="24">
        <v>344.88</v>
      </c>
      <c r="M36" s="24">
        <v>49352.24</v>
      </c>
      <c r="N36" s="24">
        <v>483.05</v>
      </c>
      <c r="O36" s="24">
        <f t="shared" si="2"/>
        <v>51559.53</v>
      </c>
      <c r="P36" s="24">
        <f t="shared" si="1"/>
        <v>2011074.7100000002</v>
      </c>
    </row>
    <row r="37" spans="1:16" x14ac:dyDescent="0.2">
      <c r="A37" s="23" t="s">
        <v>66</v>
      </c>
      <c r="B37" s="24">
        <v>1280105.1000000001</v>
      </c>
      <c r="C37" s="24">
        <v>423478.96</v>
      </c>
      <c r="D37" s="24">
        <v>252297.7</v>
      </c>
      <c r="E37" s="24">
        <v>11462.84</v>
      </c>
      <c r="F37" s="24">
        <v>0</v>
      </c>
      <c r="G37" s="24">
        <v>1882.18</v>
      </c>
      <c r="H37" s="24">
        <v>8227.32</v>
      </c>
      <c r="I37" s="24">
        <f t="shared" si="0"/>
        <v>1977454.1</v>
      </c>
      <c r="J37" s="24">
        <v>1245.43</v>
      </c>
      <c r="K37" s="24">
        <v>148.63999999999999</v>
      </c>
      <c r="L37" s="24">
        <v>348.56</v>
      </c>
      <c r="M37" s="24">
        <v>49878.8</v>
      </c>
      <c r="N37" s="24">
        <v>488.21</v>
      </c>
      <c r="O37" s="24">
        <f t="shared" si="2"/>
        <v>52109.64</v>
      </c>
      <c r="P37" s="24">
        <f t="shared" si="1"/>
        <v>2029563.74</v>
      </c>
    </row>
    <row r="38" spans="1:16" x14ac:dyDescent="0.2">
      <c r="A38" s="23" t="s">
        <v>68</v>
      </c>
      <c r="B38" s="24">
        <v>1364980.11</v>
      </c>
      <c r="C38" s="24">
        <v>451556.95</v>
      </c>
      <c r="D38" s="24">
        <v>269025.83</v>
      </c>
      <c r="E38" s="24">
        <v>12222.86</v>
      </c>
      <c r="F38" s="24">
        <v>0</v>
      </c>
      <c r="G38" s="24">
        <v>2006.97</v>
      </c>
      <c r="H38" s="24">
        <v>20495.02</v>
      </c>
      <c r="I38" s="24">
        <f t="shared" si="0"/>
        <v>2120287.7400000002</v>
      </c>
      <c r="J38" s="24">
        <v>1328</v>
      </c>
      <c r="K38" s="24">
        <v>158.5</v>
      </c>
      <c r="L38" s="24">
        <v>371.67</v>
      </c>
      <c r="M38" s="24">
        <v>53185.93</v>
      </c>
      <c r="N38" s="24">
        <v>520.58000000000004</v>
      </c>
      <c r="O38" s="24">
        <f t="shared" si="2"/>
        <v>55564.68</v>
      </c>
      <c r="P38" s="24">
        <f t="shared" si="1"/>
        <v>2175852.4200000004</v>
      </c>
    </row>
    <row r="39" spans="1:16" x14ac:dyDescent="0.2">
      <c r="A39" s="23" t="s">
        <v>70</v>
      </c>
      <c r="B39" s="24">
        <v>1141520.21</v>
      </c>
      <c r="C39" s="24">
        <v>377632.89</v>
      </c>
      <c r="D39" s="24">
        <v>224983.81</v>
      </c>
      <c r="E39" s="24">
        <v>10221.86</v>
      </c>
      <c r="F39" s="24">
        <v>0</v>
      </c>
      <c r="G39" s="24">
        <v>1678.41</v>
      </c>
      <c r="H39" s="24">
        <v>8837.23</v>
      </c>
      <c r="I39" s="24">
        <f t="shared" si="0"/>
        <v>1764874.4100000001</v>
      </c>
      <c r="J39" s="24">
        <v>1110.5999999999999</v>
      </c>
      <c r="K39" s="24">
        <v>132.55000000000001</v>
      </c>
      <c r="L39" s="24">
        <v>310.82</v>
      </c>
      <c r="M39" s="24">
        <v>44478.9</v>
      </c>
      <c r="N39" s="24">
        <v>435.36</v>
      </c>
      <c r="O39" s="24">
        <f t="shared" si="2"/>
        <v>46468.23</v>
      </c>
      <c r="P39" s="24">
        <f t="shared" si="1"/>
        <v>1811342.6400000001</v>
      </c>
    </row>
    <row r="40" spans="1:16" x14ac:dyDescent="0.2">
      <c r="A40" s="23" t="s">
        <v>72</v>
      </c>
      <c r="B40" s="24">
        <v>1117175.8</v>
      </c>
      <c r="C40" s="24">
        <v>369579.38</v>
      </c>
      <c r="D40" s="24">
        <v>220185.73</v>
      </c>
      <c r="E40" s="24">
        <v>10003.870000000001</v>
      </c>
      <c r="F40" s="24">
        <v>0</v>
      </c>
      <c r="G40" s="24">
        <v>1642.62</v>
      </c>
      <c r="H40" s="24">
        <v>8015.22</v>
      </c>
      <c r="I40" s="24">
        <f t="shared" si="0"/>
        <v>1726602.6200000003</v>
      </c>
      <c r="J40" s="24">
        <v>1086.9100000000001</v>
      </c>
      <c r="K40" s="24">
        <v>129.72999999999999</v>
      </c>
      <c r="L40" s="24">
        <v>304.2</v>
      </c>
      <c r="M40" s="24">
        <v>43530.33</v>
      </c>
      <c r="N40" s="24">
        <v>426.07</v>
      </c>
      <c r="O40" s="24">
        <f t="shared" si="2"/>
        <v>45477.24</v>
      </c>
      <c r="P40" s="24">
        <f t="shared" si="1"/>
        <v>1772079.8600000003</v>
      </c>
    </row>
    <row r="41" spans="1:16" x14ac:dyDescent="0.2">
      <c r="A41" s="23" t="s">
        <v>74</v>
      </c>
      <c r="B41" s="24">
        <v>4595211.1900000004</v>
      </c>
      <c r="C41" s="24">
        <v>1520168.34</v>
      </c>
      <c r="D41" s="24">
        <v>905676.57</v>
      </c>
      <c r="E41" s="24">
        <v>41148.31</v>
      </c>
      <c r="F41" s="24">
        <v>0</v>
      </c>
      <c r="G41" s="24">
        <v>6756.48</v>
      </c>
      <c r="H41" s="24">
        <v>25576.83</v>
      </c>
      <c r="I41" s="24">
        <f t="shared" si="0"/>
        <v>7094537.7200000007</v>
      </c>
      <c r="J41" s="24">
        <v>4470.72</v>
      </c>
      <c r="K41" s="24">
        <v>533.59</v>
      </c>
      <c r="L41" s="24">
        <v>1251.23</v>
      </c>
      <c r="M41" s="24">
        <v>179050.64</v>
      </c>
      <c r="N41" s="24">
        <v>1752.58</v>
      </c>
      <c r="O41" s="24">
        <f t="shared" si="2"/>
        <v>187058.76</v>
      </c>
      <c r="P41" s="24">
        <f t="shared" si="1"/>
        <v>7281596.4800000004</v>
      </c>
    </row>
    <row r="42" spans="1:16" x14ac:dyDescent="0.2">
      <c r="A42" s="23" t="s">
        <v>76</v>
      </c>
      <c r="B42" s="24">
        <v>1354448.32</v>
      </c>
      <c r="C42" s="24">
        <v>448072.87</v>
      </c>
      <c r="D42" s="24">
        <v>266950.11</v>
      </c>
      <c r="E42" s="24">
        <v>12128.55</v>
      </c>
      <c r="F42" s="24">
        <v>0</v>
      </c>
      <c r="G42" s="24">
        <v>1991.49</v>
      </c>
      <c r="H42" s="24">
        <v>8265.7099999999991</v>
      </c>
      <c r="I42" s="24">
        <f t="shared" si="0"/>
        <v>2091857.0499999998</v>
      </c>
      <c r="J42" s="24">
        <v>1317.76</v>
      </c>
      <c r="K42" s="24">
        <v>157.28</v>
      </c>
      <c r="L42" s="24">
        <v>368.8</v>
      </c>
      <c r="M42" s="24">
        <v>52775.56</v>
      </c>
      <c r="N42" s="24">
        <v>516.55999999999995</v>
      </c>
      <c r="O42" s="24">
        <f t="shared" si="2"/>
        <v>55135.959999999992</v>
      </c>
      <c r="P42" s="24">
        <f t="shared" si="1"/>
        <v>2146993.0099999998</v>
      </c>
    </row>
    <row r="43" spans="1:16" x14ac:dyDescent="0.2">
      <c r="A43" s="23" t="s">
        <v>78</v>
      </c>
      <c r="B43" s="24">
        <v>1202531.6299999999</v>
      </c>
      <c r="C43" s="24">
        <v>397816.43</v>
      </c>
      <c r="D43" s="24">
        <v>237008.63</v>
      </c>
      <c r="E43" s="24">
        <v>10768.2</v>
      </c>
      <c r="F43" s="24">
        <v>0</v>
      </c>
      <c r="G43" s="24">
        <v>1768.12</v>
      </c>
      <c r="H43" s="24">
        <v>17641.2</v>
      </c>
      <c r="I43" s="24">
        <f t="shared" si="0"/>
        <v>1867534.21</v>
      </c>
      <c r="J43" s="24">
        <v>1169.95</v>
      </c>
      <c r="K43" s="24">
        <v>139.63999999999999</v>
      </c>
      <c r="L43" s="24">
        <v>327.44</v>
      </c>
      <c r="M43" s="24">
        <v>46856.18</v>
      </c>
      <c r="N43" s="24">
        <v>458.64</v>
      </c>
      <c r="O43" s="24">
        <f t="shared" si="2"/>
        <v>48951.85</v>
      </c>
      <c r="P43" s="24">
        <f t="shared" si="1"/>
        <v>1916486.06</v>
      </c>
    </row>
    <row r="44" spans="1:16" x14ac:dyDescent="0.2">
      <c r="A44" s="23" t="s">
        <v>80</v>
      </c>
      <c r="B44" s="24">
        <v>1397226.47</v>
      </c>
      <c r="C44" s="24">
        <v>462224.55</v>
      </c>
      <c r="D44" s="24">
        <v>275381.31</v>
      </c>
      <c r="E44" s="24">
        <v>12511.61</v>
      </c>
      <c r="F44" s="24">
        <v>0</v>
      </c>
      <c r="G44" s="24">
        <v>2054.38</v>
      </c>
      <c r="H44" s="24">
        <v>11298.15</v>
      </c>
      <c r="I44" s="24">
        <f t="shared" si="0"/>
        <v>2160696.4699999997</v>
      </c>
      <c r="J44" s="24">
        <v>1359.37</v>
      </c>
      <c r="K44" s="24">
        <v>162.24</v>
      </c>
      <c r="L44" s="24">
        <v>380.45</v>
      </c>
      <c r="M44" s="24">
        <v>54442.39</v>
      </c>
      <c r="N44" s="24">
        <v>532.91</v>
      </c>
      <c r="O44" s="24">
        <f t="shared" si="2"/>
        <v>56877.36</v>
      </c>
      <c r="P44" s="24">
        <f t="shared" si="1"/>
        <v>2217573.8299999996</v>
      </c>
    </row>
    <row r="45" spans="1:16" x14ac:dyDescent="0.2">
      <c r="A45" s="23" t="s">
        <v>82</v>
      </c>
      <c r="B45" s="24">
        <v>1270897.29</v>
      </c>
      <c r="C45" s="24">
        <v>420432.87</v>
      </c>
      <c r="D45" s="24">
        <v>250482.92</v>
      </c>
      <c r="E45" s="24">
        <v>11380.38</v>
      </c>
      <c r="F45" s="24">
        <v>0</v>
      </c>
      <c r="G45" s="24">
        <v>1868.64</v>
      </c>
      <c r="H45" s="24">
        <v>12081.08</v>
      </c>
      <c r="I45" s="24">
        <f t="shared" si="0"/>
        <v>1967143.18</v>
      </c>
      <c r="J45" s="24">
        <v>1236.47</v>
      </c>
      <c r="K45" s="24">
        <v>147.58000000000001</v>
      </c>
      <c r="L45" s="24">
        <v>346.05</v>
      </c>
      <c r="M45" s="24">
        <v>49520.03</v>
      </c>
      <c r="N45" s="24">
        <v>484.69</v>
      </c>
      <c r="O45" s="24">
        <f t="shared" si="2"/>
        <v>51734.82</v>
      </c>
      <c r="P45" s="24">
        <f t="shared" si="1"/>
        <v>2018878</v>
      </c>
    </row>
    <row r="46" spans="1:16" x14ac:dyDescent="0.2">
      <c r="A46" s="23" t="s">
        <v>84</v>
      </c>
      <c r="B46" s="24">
        <v>1972023.37</v>
      </c>
      <c r="C46" s="24">
        <v>652376.43999999994</v>
      </c>
      <c r="D46" s="24">
        <v>388668.83</v>
      </c>
      <c r="E46" s="24">
        <v>17658.689999999999</v>
      </c>
      <c r="F46" s="24">
        <v>0</v>
      </c>
      <c r="G46" s="24">
        <v>2899.52</v>
      </c>
      <c r="H46" s="24">
        <v>13391.8</v>
      </c>
      <c r="I46" s="24">
        <f t="shared" si="0"/>
        <v>3047018.65</v>
      </c>
      <c r="J46" s="24">
        <v>1918.6</v>
      </c>
      <c r="K46" s="24">
        <v>228.99</v>
      </c>
      <c r="L46" s="24">
        <v>536.96</v>
      </c>
      <c r="M46" s="24">
        <v>76839.14</v>
      </c>
      <c r="N46" s="24">
        <v>752.12</v>
      </c>
      <c r="O46" s="24">
        <f t="shared" si="2"/>
        <v>80275.81</v>
      </c>
      <c r="P46" s="24">
        <f t="shared" si="1"/>
        <v>3127294.46</v>
      </c>
    </row>
    <row r="47" spans="1:16" x14ac:dyDescent="0.2">
      <c r="A47" s="23" t="s">
        <v>86</v>
      </c>
      <c r="B47" s="24">
        <v>1153949.3600000001</v>
      </c>
      <c r="C47" s="24">
        <v>381744.65</v>
      </c>
      <c r="D47" s="24">
        <v>227433.49</v>
      </c>
      <c r="E47" s="24">
        <v>10333.16</v>
      </c>
      <c r="F47" s="24">
        <v>0</v>
      </c>
      <c r="G47" s="24">
        <v>1696.69</v>
      </c>
      <c r="H47" s="24">
        <v>7479.38</v>
      </c>
      <c r="I47" s="24">
        <f t="shared" si="0"/>
        <v>1782636.73</v>
      </c>
      <c r="J47" s="24">
        <v>1122.69</v>
      </c>
      <c r="K47" s="24">
        <v>134</v>
      </c>
      <c r="L47" s="24">
        <v>314.20999999999998</v>
      </c>
      <c r="M47" s="24">
        <v>44963.19</v>
      </c>
      <c r="N47" s="24">
        <v>440.09</v>
      </c>
      <c r="O47" s="24">
        <f t="shared" si="2"/>
        <v>46974.18</v>
      </c>
      <c r="P47" s="24">
        <f t="shared" si="1"/>
        <v>1829610.91</v>
      </c>
    </row>
    <row r="48" spans="1:16" x14ac:dyDescent="0.2">
      <c r="A48" s="23" t="s">
        <v>88</v>
      </c>
      <c r="B48" s="24">
        <v>1600533.71</v>
      </c>
      <c r="C48" s="24">
        <v>529481.80000000005</v>
      </c>
      <c r="D48" s="24">
        <v>315451.42</v>
      </c>
      <c r="E48" s="24">
        <v>14332.15</v>
      </c>
      <c r="F48" s="24">
        <v>0</v>
      </c>
      <c r="G48" s="24">
        <v>2353.31</v>
      </c>
      <c r="H48" s="24">
        <v>9499.3799999999992</v>
      </c>
      <c r="I48" s="24">
        <f t="shared" si="0"/>
        <v>2471651.7699999996</v>
      </c>
      <c r="J48" s="24">
        <v>1557.17</v>
      </c>
      <c r="K48" s="24">
        <v>185.85</v>
      </c>
      <c r="L48" s="24">
        <v>435.81</v>
      </c>
      <c r="M48" s="24">
        <v>62364.18</v>
      </c>
      <c r="N48" s="24">
        <v>610.42999999999995</v>
      </c>
      <c r="O48" s="24">
        <f t="shared" si="2"/>
        <v>65153.440000000002</v>
      </c>
      <c r="P48" s="24">
        <f t="shared" si="1"/>
        <v>2536805.2099999995</v>
      </c>
    </row>
    <row r="49" spans="1:16" x14ac:dyDescent="0.2">
      <c r="A49" s="23" t="s">
        <v>90</v>
      </c>
      <c r="B49" s="24">
        <v>2210853.1</v>
      </c>
      <c r="C49" s="24">
        <v>731385.08</v>
      </c>
      <c r="D49" s="24">
        <v>435740.12</v>
      </c>
      <c r="E49" s="24">
        <v>19797.32</v>
      </c>
      <c r="F49" s="24">
        <v>0</v>
      </c>
      <c r="G49" s="24">
        <v>3250.68</v>
      </c>
      <c r="H49" s="24">
        <v>21922.23</v>
      </c>
      <c r="I49" s="24">
        <f t="shared" si="0"/>
        <v>3422948.5300000003</v>
      </c>
      <c r="J49" s="24">
        <v>2150.96</v>
      </c>
      <c r="K49" s="24">
        <v>256.72000000000003</v>
      </c>
      <c r="L49" s="24">
        <v>601.99</v>
      </c>
      <c r="M49" s="24">
        <v>86145.04</v>
      </c>
      <c r="N49" s="24">
        <v>843.2</v>
      </c>
      <c r="O49" s="24">
        <f t="shared" si="2"/>
        <v>89997.909999999989</v>
      </c>
      <c r="P49" s="24">
        <f t="shared" si="1"/>
        <v>3512946.4400000004</v>
      </c>
    </row>
    <row r="50" spans="1:16" x14ac:dyDescent="0.2">
      <c r="A50" s="23" t="s">
        <v>92</v>
      </c>
      <c r="B50" s="24">
        <v>1946766.63</v>
      </c>
      <c r="C50" s="24">
        <v>644021.11</v>
      </c>
      <c r="D50" s="24">
        <v>383690.95</v>
      </c>
      <c r="E50" s="24">
        <v>17432.53</v>
      </c>
      <c r="F50" s="24">
        <v>0</v>
      </c>
      <c r="G50" s="24">
        <v>2862.39</v>
      </c>
      <c r="H50" s="24">
        <v>13166.1</v>
      </c>
      <c r="I50" s="24">
        <f t="shared" si="0"/>
        <v>3007939.71</v>
      </c>
      <c r="J50" s="24">
        <v>1894.03</v>
      </c>
      <c r="K50" s="24">
        <v>226.06</v>
      </c>
      <c r="L50" s="24">
        <v>530.09</v>
      </c>
      <c r="M50" s="24">
        <v>75855.02</v>
      </c>
      <c r="N50" s="24">
        <v>742.46</v>
      </c>
      <c r="O50" s="24">
        <f t="shared" si="2"/>
        <v>79247.660000000018</v>
      </c>
      <c r="P50" s="24">
        <f t="shared" si="1"/>
        <v>3087187.37</v>
      </c>
    </row>
    <row r="51" spans="1:16" x14ac:dyDescent="0.2">
      <c r="A51" s="23" t="s">
        <v>94</v>
      </c>
      <c r="B51" s="24">
        <v>1511670.98</v>
      </c>
      <c r="C51" s="24">
        <v>500084.6</v>
      </c>
      <c r="D51" s="24">
        <v>297937.34000000003</v>
      </c>
      <c r="E51" s="24">
        <v>13536.42</v>
      </c>
      <c r="F51" s="24">
        <v>0</v>
      </c>
      <c r="G51" s="24">
        <v>2222.65</v>
      </c>
      <c r="H51" s="24">
        <v>10681.56</v>
      </c>
      <c r="I51" s="24">
        <f t="shared" si="0"/>
        <v>2336133.5499999998</v>
      </c>
      <c r="J51" s="24">
        <v>1470.72</v>
      </c>
      <c r="K51" s="24">
        <v>175.53</v>
      </c>
      <c r="L51" s="24">
        <v>411.61</v>
      </c>
      <c r="M51" s="24">
        <v>58901.68</v>
      </c>
      <c r="N51" s="24">
        <v>576.54999999999995</v>
      </c>
      <c r="O51" s="24">
        <f t="shared" si="2"/>
        <v>61536.090000000004</v>
      </c>
      <c r="P51" s="24">
        <f t="shared" si="1"/>
        <v>2397669.6399999997</v>
      </c>
    </row>
    <row r="52" spans="1:16" x14ac:dyDescent="0.2">
      <c r="A52" s="23" t="s">
        <v>96</v>
      </c>
      <c r="B52" s="24">
        <v>1693668.04</v>
      </c>
      <c r="C52" s="24">
        <v>560292.1</v>
      </c>
      <c r="D52" s="24">
        <v>333807.39</v>
      </c>
      <c r="E52" s="24">
        <v>15166.13</v>
      </c>
      <c r="F52" s="24">
        <v>0</v>
      </c>
      <c r="G52" s="24">
        <v>2490.25</v>
      </c>
      <c r="H52" s="24">
        <v>10259.5</v>
      </c>
      <c r="I52" s="24">
        <f t="shared" si="0"/>
        <v>2615683.41</v>
      </c>
      <c r="J52" s="24">
        <v>1647.79</v>
      </c>
      <c r="K52" s="24">
        <v>196.67</v>
      </c>
      <c r="L52" s="24">
        <v>461.17</v>
      </c>
      <c r="M52" s="24">
        <v>65993.13</v>
      </c>
      <c r="N52" s="24">
        <v>645.94000000000005</v>
      </c>
      <c r="O52" s="24">
        <f t="shared" si="2"/>
        <v>68944.700000000012</v>
      </c>
      <c r="P52" s="24">
        <f t="shared" si="1"/>
        <v>2684628.1100000003</v>
      </c>
    </row>
    <row r="53" spans="1:16" x14ac:dyDescent="0.2">
      <c r="A53" s="23" t="s">
        <v>98</v>
      </c>
      <c r="B53" s="24">
        <v>2786933.5</v>
      </c>
      <c r="C53" s="24">
        <v>921961.56</v>
      </c>
      <c r="D53" s="24">
        <v>549280.6</v>
      </c>
      <c r="E53" s="24">
        <v>24955.89</v>
      </c>
      <c r="F53" s="24">
        <v>0</v>
      </c>
      <c r="G53" s="24">
        <v>4097.71</v>
      </c>
      <c r="H53" s="24">
        <v>18591.86</v>
      </c>
      <c r="I53" s="24">
        <f t="shared" si="0"/>
        <v>4305821.12</v>
      </c>
      <c r="J53" s="24">
        <v>2711.43</v>
      </c>
      <c r="K53" s="24">
        <v>323.62</v>
      </c>
      <c r="L53" s="24">
        <v>758.85</v>
      </c>
      <c r="M53" s="24">
        <v>108591.8</v>
      </c>
      <c r="N53" s="24">
        <v>1062.9100000000001</v>
      </c>
      <c r="O53" s="24">
        <f t="shared" si="2"/>
        <v>113448.61</v>
      </c>
      <c r="P53" s="24">
        <f t="shared" si="1"/>
        <v>4419269.7300000004</v>
      </c>
    </row>
    <row r="54" spans="1:16" x14ac:dyDescent="0.2">
      <c r="A54" s="23" t="s">
        <v>100</v>
      </c>
      <c r="B54" s="24">
        <v>1603075.04</v>
      </c>
      <c r="C54" s="24">
        <v>530322.51</v>
      </c>
      <c r="D54" s="24">
        <v>315952.28999999998</v>
      </c>
      <c r="E54" s="24">
        <v>14354.91</v>
      </c>
      <c r="F54" s="24">
        <v>0</v>
      </c>
      <c r="G54" s="24">
        <v>2357.0500000000002</v>
      </c>
      <c r="H54" s="24">
        <v>12835.18</v>
      </c>
      <c r="I54" s="24">
        <f t="shared" si="0"/>
        <v>2478896.98</v>
      </c>
      <c r="J54" s="24">
        <v>1559.65</v>
      </c>
      <c r="K54" s="24">
        <v>186.15</v>
      </c>
      <c r="L54" s="24">
        <v>436.5</v>
      </c>
      <c r="M54" s="24">
        <v>62463.199999999997</v>
      </c>
      <c r="N54" s="24">
        <v>611.4</v>
      </c>
      <c r="O54" s="24">
        <f t="shared" si="2"/>
        <v>65256.9</v>
      </c>
      <c r="P54" s="24">
        <f t="shared" si="1"/>
        <v>2544153.88</v>
      </c>
    </row>
    <row r="55" spans="1:16" x14ac:dyDescent="0.2">
      <c r="A55" s="23" t="s">
        <v>102</v>
      </c>
      <c r="B55" s="24">
        <v>9011141.0999999996</v>
      </c>
      <c r="C55" s="24">
        <v>2981027.61</v>
      </c>
      <c r="D55" s="24">
        <v>1776018.35</v>
      </c>
      <c r="E55" s="24">
        <v>80691.22</v>
      </c>
      <c r="F55" s="24">
        <v>0</v>
      </c>
      <c r="G55" s="24">
        <v>13249.35</v>
      </c>
      <c r="H55" s="24">
        <v>58153.14</v>
      </c>
      <c r="I55" s="24">
        <f t="shared" si="0"/>
        <v>13920280.77</v>
      </c>
      <c r="J55" s="24">
        <v>8767.02</v>
      </c>
      <c r="K55" s="24">
        <v>1046.3599999999999</v>
      </c>
      <c r="L55" s="24">
        <v>2453.65</v>
      </c>
      <c r="M55" s="24">
        <v>351115.66</v>
      </c>
      <c r="N55" s="24">
        <v>3436.77</v>
      </c>
      <c r="O55" s="24">
        <f t="shared" si="2"/>
        <v>366819.46</v>
      </c>
      <c r="P55" s="24">
        <f t="shared" si="1"/>
        <v>14287100.23</v>
      </c>
    </row>
    <row r="56" spans="1:16" x14ac:dyDescent="0.2">
      <c r="A56" s="23" t="s">
        <v>104</v>
      </c>
      <c r="B56" s="24">
        <v>3210083.22</v>
      </c>
      <c r="C56" s="24">
        <v>1061946.1599999999</v>
      </c>
      <c r="D56" s="24">
        <v>632679.77</v>
      </c>
      <c r="E56" s="24">
        <v>28745.05</v>
      </c>
      <c r="F56" s="24">
        <v>0</v>
      </c>
      <c r="G56" s="24">
        <v>4719.88</v>
      </c>
      <c r="H56" s="24">
        <v>19111.759999999998</v>
      </c>
      <c r="I56" s="24">
        <f t="shared" si="0"/>
        <v>4957285.84</v>
      </c>
      <c r="J56" s="24">
        <v>3123.12</v>
      </c>
      <c r="K56" s="24">
        <v>372.75</v>
      </c>
      <c r="L56" s="24">
        <v>874.07</v>
      </c>
      <c r="M56" s="24">
        <v>125079.66</v>
      </c>
      <c r="N56" s="24">
        <v>1224.29</v>
      </c>
      <c r="O56" s="24">
        <f t="shared" si="2"/>
        <v>130673.89</v>
      </c>
      <c r="P56" s="24">
        <f t="shared" si="1"/>
        <v>5087959.7299999995</v>
      </c>
    </row>
    <row r="57" spans="1:16" x14ac:dyDescent="0.2">
      <c r="A57" s="23" t="s">
        <v>106</v>
      </c>
      <c r="B57" s="24">
        <v>1208420.26</v>
      </c>
      <c r="C57" s="24">
        <v>399764.47999999998</v>
      </c>
      <c r="D57" s="24">
        <v>238169.23</v>
      </c>
      <c r="E57" s="24">
        <v>10820.93</v>
      </c>
      <c r="F57" s="24">
        <v>0</v>
      </c>
      <c r="G57" s="24">
        <v>1776.78</v>
      </c>
      <c r="H57" s="24">
        <v>8446.91</v>
      </c>
      <c r="I57" s="24">
        <f t="shared" si="0"/>
        <v>1867398.5899999999</v>
      </c>
      <c r="J57" s="24">
        <v>1175.68</v>
      </c>
      <c r="K57" s="24">
        <v>140.33000000000001</v>
      </c>
      <c r="L57" s="24">
        <v>329.04</v>
      </c>
      <c r="M57" s="24">
        <v>47085.63</v>
      </c>
      <c r="N57" s="24">
        <v>460.88</v>
      </c>
      <c r="O57" s="24">
        <f t="shared" si="2"/>
        <v>49191.56</v>
      </c>
      <c r="P57" s="24">
        <f t="shared" si="1"/>
        <v>1916590.15</v>
      </c>
    </row>
    <row r="58" spans="1:16" x14ac:dyDescent="0.2">
      <c r="A58" s="23" t="s">
        <v>108</v>
      </c>
      <c r="B58" s="24">
        <v>2271159.4</v>
      </c>
      <c r="C58" s="24">
        <v>751335.35</v>
      </c>
      <c r="D58" s="24">
        <v>447625.97</v>
      </c>
      <c r="E58" s="24">
        <v>20337.34</v>
      </c>
      <c r="F58" s="24">
        <v>0</v>
      </c>
      <c r="G58" s="24">
        <v>3339.35</v>
      </c>
      <c r="H58" s="24">
        <v>14346.14</v>
      </c>
      <c r="I58" s="24">
        <f t="shared" si="0"/>
        <v>3508143.55</v>
      </c>
      <c r="J58" s="24">
        <v>2209.63</v>
      </c>
      <c r="K58" s="24">
        <v>263.73</v>
      </c>
      <c r="L58" s="24">
        <v>618.41</v>
      </c>
      <c r="M58" s="24">
        <v>88494.86</v>
      </c>
      <c r="N58" s="24">
        <v>866.2</v>
      </c>
      <c r="O58" s="24">
        <f t="shared" si="2"/>
        <v>92452.83</v>
      </c>
      <c r="P58" s="24">
        <f t="shared" si="1"/>
        <v>3600596.38</v>
      </c>
    </row>
    <row r="59" spans="1:16" x14ac:dyDescent="0.2">
      <c r="A59" s="23" t="s">
        <v>110</v>
      </c>
      <c r="B59" s="24">
        <v>2063159.94</v>
      </c>
      <c r="C59" s="24">
        <v>682525.85</v>
      </c>
      <c r="D59" s="24">
        <v>406631.07</v>
      </c>
      <c r="E59" s="24">
        <v>18474.78</v>
      </c>
      <c r="F59" s="24">
        <v>0</v>
      </c>
      <c r="G59" s="24">
        <v>3033.53</v>
      </c>
      <c r="H59" s="24">
        <v>15603.77</v>
      </c>
      <c r="I59" s="24">
        <f t="shared" si="0"/>
        <v>3189428.9399999995</v>
      </c>
      <c r="J59" s="24">
        <v>2007.27</v>
      </c>
      <c r="K59" s="24">
        <v>239.57</v>
      </c>
      <c r="L59" s="24">
        <v>561.78</v>
      </c>
      <c r="M59" s="24">
        <v>80390.240000000005</v>
      </c>
      <c r="N59" s="24">
        <v>786.86</v>
      </c>
      <c r="O59" s="24">
        <f t="shared" si="2"/>
        <v>83985.72</v>
      </c>
      <c r="P59" s="24">
        <f t="shared" si="1"/>
        <v>3273414.6599999997</v>
      </c>
    </row>
    <row r="60" spans="1:16" x14ac:dyDescent="0.2">
      <c r="A60" s="23" t="s">
        <v>112</v>
      </c>
      <c r="B60" s="24">
        <v>2265122.7200000002</v>
      </c>
      <c r="C60" s="24">
        <v>749338.32</v>
      </c>
      <c r="D60" s="24">
        <v>446436.19</v>
      </c>
      <c r="E60" s="24">
        <v>20283.28</v>
      </c>
      <c r="F60" s="24">
        <v>0</v>
      </c>
      <c r="G60" s="24">
        <v>3330.48</v>
      </c>
      <c r="H60" s="24">
        <v>14926.17</v>
      </c>
      <c r="I60" s="24">
        <f t="shared" si="0"/>
        <v>3499437.1599999997</v>
      </c>
      <c r="J60" s="24">
        <v>2203.77</v>
      </c>
      <c r="K60" s="24">
        <v>263.02</v>
      </c>
      <c r="L60" s="24">
        <v>616.77</v>
      </c>
      <c r="M60" s="24">
        <v>88259.64</v>
      </c>
      <c r="N60" s="24">
        <v>863.89</v>
      </c>
      <c r="O60" s="24">
        <f t="shared" si="2"/>
        <v>92207.09</v>
      </c>
      <c r="P60" s="24">
        <f t="shared" si="1"/>
        <v>3591644.2499999995</v>
      </c>
    </row>
    <row r="61" spans="1:16" x14ac:dyDescent="0.2">
      <c r="A61" s="23" t="s">
        <v>114</v>
      </c>
      <c r="B61" s="24">
        <v>1626974.08</v>
      </c>
      <c r="C61" s="24">
        <v>538228.68999999994</v>
      </c>
      <c r="D61" s="24">
        <v>320662.59000000003</v>
      </c>
      <c r="E61" s="24">
        <v>14568.91</v>
      </c>
      <c r="F61" s="24">
        <v>0</v>
      </c>
      <c r="G61" s="24">
        <v>2392.1799999999998</v>
      </c>
      <c r="H61" s="24">
        <v>13429.44</v>
      </c>
      <c r="I61" s="24">
        <f t="shared" si="0"/>
        <v>2516255.89</v>
      </c>
      <c r="J61" s="24">
        <v>1582.9</v>
      </c>
      <c r="K61" s="24">
        <v>188.92</v>
      </c>
      <c r="L61" s="24">
        <v>443.01</v>
      </c>
      <c r="M61" s="24">
        <v>63394.42</v>
      </c>
      <c r="N61" s="24">
        <v>620.51</v>
      </c>
      <c r="O61" s="24">
        <f t="shared" si="2"/>
        <v>66229.759999999995</v>
      </c>
      <c r="P61" s="24">
        <f t="shared" si="1"/>
        <v>2582485.65</v>
      </c>
    </row>
    <row r="62" spans="1:16" x14ac:dyDescent="0.2">
      <c r="A62" s="23" t="s">
        <v>116</v>
      </c>
      <c r="B62" s="24">
        <v>1724550.23</v>
      </c>
      <c r="C62" s="24">
        <v>570508.42000000004</v>
      </c>
      <c r="D62" s="24">
        <v>339894.01</v>
      </c>
      <c r="E62" s="24">
        <v>15442.67</v>
      </c>
      <c r="F62" s="24">
        <v>0</v>
      </c>
      <c r="G62" s="24">
        <v>2535.64</v>
      </c>
      <c r="H62" s="24">
        <v>12347.94</v>
      </c>
      <c r="I62" s="24">
        <f t="shared" si="0"/>
        <v>2665278.91</v>
      </c>
      <c r="J62" s="24">
        <v>1677.83</v>
      </c>
      <c r="K62" s="24">
        <v>200.25</v>
      </c>
      <c r="L62" s="24">
        <v>469.58</v>
      </c>
      <c r="M62" s="24">
        <v>67196.44</v>
      </c>
      <c r="N62" s="24">
        <v>657.73</v>
      </c>
      <c r="O62" s="24">
        <f t="shared" si="2"/>
        <v>70201.83</v>
      </c>
      <c r="P62" s="24">
        <f t="shared" si="1"/>
        <v>2735480.74</v>
      </c>
    </row>
    <row r="63" spans="1:16" x14ac:dyDescent="0.2">
      <c r="A63" s="23" t="s">
        <v>118</v>
      </c>
      <c r="B63" s="24">
        <v>2885241.51</v>
      </c>
      <c r="C63" s="24">
        <v>954483.4</v>
      </c>
      <c r="D63" s="24">
        <v>568656.27</v>
      </c>
      <c r="E63" s="24">
        <v>25836.2</v>
      </c>
      <c r="F63" s="24">
        <v>0</v>
      </c>
      <c r="G63" s="24">
        <v>4242.26</v>
      </c>
      <c r="H63" s="24">
        <v>20073.830000000002</v>
      </c>
      <c r="I63" s="24">
        <f t="shared" si="0"/>
        <v>4458533.47</v>
      </c>
      <c r="J63" s="24">
        <v>2807.08</v>
      </c>
      <c r="K63" s="24">
        <v>335.03</v>
      </c>
      <c r="L63" s="24">
        <v>785.62</v>
      </c>
      <c r="M63" s="24">
        <v>112422.33</v>
      </c>
      <c r="N63" s="24">
        <v>1100.4000000000001</v>
      </c>
      <c r="O63" s="24">
        <f t="shared" si="2"/>
        <v>117450.45999999999</v>
      </c>
      <c r="P63" s="24">
        <f t="shared" si="1"/>
        <v>4575983.93</v>
      </c>
    </row>
    <row r="64" spans="1:16" x14ac:dyDescent="0.2">
      <c r="A64" s="23" t="s">
        <v>120</v>
      </c>
      <c r="B64" s="24">
        <v>3302796.69</v>
      </c>
      <c r="C64" s="24">
        <v>1092617.24</v>
      </c>
      <c r="D64" s="24">
        <v>650952.80000000005</v>
      </c>
      <c r="E64" s="24">
        <v>29575.24</v>
      </c>
      <c r="F64" s="24">
        <v>0</v>
      </c>
      <c r="G64" s="24">
        <v>4856.2</v>
      </c>
      <c r="H64" s="24">
        <v>21088.98</v>
      </c>
      <c r="I64" s="24">
        <f t="shared" si="0"/>
        <v>5101887.1500000004</v>
      </c>
      <c r="J64" s="24">
        <v>3213.32</v>
      </c>
      <c r="K64" s="24">
        <v>383.52</v>
      </c>
      <c r="L64" s="24">
        <v>899.32</v>
      </c>
      <c r="M64" s="24">
        <v>128692.21</v>
      </c>
      <c r="N64" s="24">
        <v>1259.6500000000001</v>
      </c>
      <c r="O64" s="24">
        <f t="shared" si="2"/>
        <v>134448.01999999999</v>
      </c>
      <c r="P64" s="24">
        <f t="shared" si="1"/>
        <v>5236335.17</v>
      </c>
    </row>
    <row r="65" spans="1:16" ht="13.5" thickBot="1" x14ac:dyDescent="0.25">
      <c r="A65" s="25" t="s">
        <v>122</v>
      </c>
      <c r="B65" s="26">
        <v>1388554.2</v>
      </c>
      <c r="C65" s="26">
        <v>459355.65</v>
      </c>
      <c r="D65" s="26">
        <v>273672.05</v>
      </c>
      <c r="E65" s="26">
        <v>12433.96</v>
      </c>
      <c r="F65" s="26">
        <v>0</v>
      </c>
      <c r="G65" s="26">
        <v>2041.63</v>
      </c>
      <c r="H65" s="26">
        <v>8870.6299999999992</v>
      </c>
      <c r="I65" s="26">
        <f t="shared" si="0"/>
        <v>2144928.1199999996</v>
      </c>
      <c r="J65" s="26">
        <v>1350.94</v>
      </c>
      <c r="K65" s="26">
        <v>161.24</v>
      </c>
      <c r="L65" s="26">
        <v>378.09</v>
      </c>
      <c r="M65" s="26">
        <v>54104.480000000003</v>
      </c>
      <c r="N65" s="26">
        <v>529.57000000000005</v>
      </c>
      <c r="O65" s="26">
        <f t="shared" si="2"/>
        <v>56524.32</v>
      </c>
      <c r="P65" s="26">
        <f t="shared" si="1"/>
        <v>2201452.4399999995</v>
      </c>
    </row>
    <row r="66" spans="1:16" ht="13.5" thickBot="1" x14ac:dyDescent="0.25">
      <c r="A66" s="27" t="s">
        <v>123</v>
      </c>
      <c r="B66" s="28">
        <f t="shared" ref="B66:P66" si="3">SUM(B6:B65)</f>
        <v>132549456.59999999</v>
      </c>
      <c r="C66" s="28">
        <f t="shared" si="3"/>
        <v>43849451</v>
      </c>
      <c r="D66" s="28">
        <f t="shared" si="3"/>
        <v>26124357.000000007</v>
      </c>
      <c r="E66" s="28">
        <f t="shared" si="3"/>
        <v>1186928.2</v>
      </c>
      <c r="F66" s="28">
        <f t="shared" si="3"/>
        <v>0</v>
      </c>
      <c r="G66" s="28">
        <f t="shared" si="3"/>
        <v>194891.40000000002</v>
      </c>
      <c r="H66" s="28">
        <f t="shared" si="3"/>
        <v>926503.20000000007</v>
      </c>
      <c r="I66" s="28">
        <f t="shared" si="3"/>
        <v>204831587.40000001</v>
      </c>
      <c r="J66" s="28">
        <f t="shared" si="3"/>
        <v>128958.59999999998</v>
      </c>
      <c r="K66" s="28">
        <f t="shared" si="3"/>
        <v>15391.5</v>
      </c>
      <c r="L66" s="28">
        <f t="shared" si="3"/>
        <v>36091.899999999994</v>
      </c>
      <c r="M66" s="28">
        <f t="shared" si="3"/>
        <v>5164738.8000000017</v>
      </c>
      <c r="N66" s="28">
        <f t="shared" si="3"/>
        <v>50553</v>
      </c>
      <c r="O66" s="28">
        <f t="shared" si="3"/>
        <v>5395733.7999999989</v>
      </c>
      <c r="P66" s="28">
        <f t="shared" si="3"/>
        <v>210227321.20000005</v>
      </c>
    </row>
    <row r="70" spans="1:16" x14ac:dyDescent="0.2">
      <c r="B70" s="16" t="s">
        <v>0</v>
      </c>
      <c r="E70" s="29"/>
    </row>
  </sheetData>
  <mergeCells count="17">
    <mergeCell ref="A1:P1"/>
    <mergeCell ref="A2:P2"/>
    <mergeCell ref="A3:A5"/>
    <mergeCell ref="B3:B5"/>
    <mergeCell ref="C3:C5"/>
    <mergeCell ref="D3:D5"/>
    <mergeCell ref="E3:E5"/>
    <mergeCell ref="F3:F5"/>
    <mergeCell ref="G3:G5"/>
    <mergeCell ref="H3:H5"/>
    <mergeCell ref="O3:O5"/>
    <mergeCell ref="I3:I5"/>
    <mergeCell ref="J3:J5"/>
    <mergeCell ref="K3:K5"/>
    <mergeCell ref="L3:L5"/>
    <mergeCell ref="M3:M5"/>
    <mergeCell ref="N3:N5"/>
  </mergeCells>
  <printOptions horizontalCentered="1" verticalCentered="1"/>
  <pageMargins left="0" right="0" top="0" bottom="0" header="0" footer="0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1923C-E443-4D72-B7BA-EC5831092A44}">
  <sheetPr>
    <pageSetUpPr fitToPage="1"/>
  </sheetPr>
  <dimension ref="A1:C65"/>
  <sheetViews>
    <sheetView zoomScaleNormal="100" workbookViewId="0">
      <selection sqref="A1:C1"/>
    </sheetView>
  </sheetViews>
  <sheetFormatPr baseColWidth="10" defaultColWidth="14.7109375" defaultRowHeight="12.75" x14ac:dyDescent="0.2"/>
  <cols>
    <col min="1" max="1" width="3.7109375" style="1" bestFit="1" customWidth="1"/>
    <col min="2" max="2" width="25.28515625" style="1" customWidth="1"/>
    <col min="3" max="16384" width="14.7109375" style="1"/>
  </cols>
  <sheetData>
    <row r="1" spans="1:3" ht="13.5" thickBot="1" x14ac:dyDescent="0.25">
      <c r="A1" s="104" t="s">
        <v>142</v>
      </c>
      <c r="B1" s="105"/>
      <c r="C1" s="106"/>
    </row>
    <row r="2" spans="1:3" s="2" customFormat="1" ht="11.25" customHeight="1" x14ac:dyDescent="0.2">
      <c r="A2" s="83" t="s">
        <v>1</v>
      </c>
      <c r="B2" s="83" t="s">
        <v>2</v>
      </c>
      <c r="C2" s="30" t="s">
        <v>143</v>
      </c>
    </row>
    <row r="3" spans="1:3" s="2" customFormat="1" ht="11.25" x14ac:dyDescent="0.2">
      <c r="A3" s="84" t="s">
        <v>1</v>
      </c>
      <c r="B3" s="84"/>
      <c r="C3" s="31" t="s">
        <v>144</v>
      </c>
    </row>
    <row r="4" spans="1:3" s="2" customFormat="1" ht="12" thickBot="1" x14ac:dyDescent="0.25">
      <c r="A4" s="85"/>
      <c r="B4" s="85"/>
      <c r="C4" s="32"/>
    </row>
    <row r="5" spans="1:3" x14ac:dyDescent="0.2">
      <c r="A5" s="33" t="s">
        <v>3</v>
      </c>
      <c r="B5" s="34" t="s">
        <v>4</v>
      </c>
      <c r="C5" s="35">
        <v>1215.9100000000001</v>
      </c>
    </row>
    <row r="6" spans="1:3" x14ac:dyDescent="0.2">
      <c r="A6" s="36" t="s">
        <v>5</v>
      </c>
      <c r="B6" s="37" t="s">
        <v>6</v>
      </c>
      <c r="C6" s="38">
        <v>1954.07</v>
      </c>
    </row>
    <row r="7" spans="1:3" x14ac:dyDescent="0.2">
      <c r="A7" s="36" t="s">
        <v>7</v>
      </c>
      <c r="B7" s="37" t="s">
        <v>8</v>
      </c>
      <c r="C7" s="38">
        <v>1533.95</v>
      </c>
    </row>
    <row r="8" spans="1:3" x14ac:dyDescent="0.2">
      <c r="A8" s="36" t="s">
        <v>9</v>
      </c>
      <c r="B8" s="37" t="s">
        <v>10</v>
      </c>
      <c r="C8" s="38">
        <v>2303.3999999999996</v>
      </c>
    </row>
    <row r="9" spans="1:3" x14ac:dyDescent="0.2">
      <c r="A9" s="36" t="s">
        <v>11</v>
      </c>
      <c r="B9" s="37" t="s">
        <v>12</v>
      </c>
      <c r="C9" s="38">
        <v>8764.01</v>
      </c>
    </row>
    <row r="10" spans="1:3" x14ac:dyDescent="0.2">
      <c r="A10" s="36" t="s">
        <v>13</v>
      </c>
      <c r="B10" s="37" t="s">
        <v>14</v>
      </c>
      <c r="C10" s="38">
        <v>1224.03</v>
      </c>
    </row>
    <row r="11" spans="1:3" x14ac:dyDescent="0.2">
      <c r="A11" s="36" t="s">
        <v>15</v>
      </c>
      <c r="B11" s="37" t="s">
        <v>16</v>
      </c>
      <c r="C11" s="38">
        <v>1406.8599999999997</v>
      </c>
    </row>
    <row r="12" spans="1:3" x14ac:dyDescent="0.2">
      <c r="A12" s="36" t="s">
        <v>17</v>
      </c>
      <c r="B12" s="37" t="s">
        <v>18</v>
      </c>
      <c r="C12" s="38">
        <v>3199.9199999999996</v>
      </c>
    </row>
    <row r="13" spans="1:3" x14ac:dyDescent="0.2">
      <c r="A13" s="36" t="s">
        <v>19</v>
      </c>
      <c r="B13" s="37" t="s">
        <v>20</v>
      </c>
      <c r="C13" s="38">
        <v>4858.4199999999992</v>
      </c>
    </row>
    <row r="14" spans="1:3" x14ac:dyDescent="0.2">
      <c r="A14" s="36" t="s">
        <v>21</v>
      </c>
      <c r="B14" s="37" t="s">
        <v>22</v>
      </c>
      <c r="C14" s="38">
        <v>2531.19</v>
      </c>
    </row>
    <row r="15" spans="1:3" x14ac:dyDescent="0.2">
      <c r="A15" s="36" t="s">
        <v>23</v>
      </c>
      <c r="B15" s="39" t="s">
        <v>24</v>
      </c>
      <c r="C15" s="38">
        <v>1570.34</v>
      </c>
    </row>
    <row r="16" spans="1:3" x14ac:dyDescent="0.2">
      <c r="A16" s="36" t="s">
        <v>25</v>
      </c>
      <c r="B16" s="37" t="s">
        <v>26</v>
      </c>
      <c r="C16" s="38">
        <v>1519.09</v>
      </c>
    </row>
    <row r="17" spans="1:3" x14ac:dyDescent="0.2">
      <c r="A17" s="36" t="s">
        <v>27</v>
      </c>
      <c r="B17" s="37" t="s">
        <v>28</v>
      </c>
      <c r="C17" s="38">
        <v>1756.66</v>
      </c>
    </row>
    <row r="18" spans="1:3" x14ac:dyDescent="0.2">
      <c r="A18" s="36" t="s">
        <v>29</v>
      </c>
      <c r="B18" s="37" t="s">
        <v>30</v>
      </c>
      <c r="C18" s="38">
        <v>1050.58</v>
      </c>
    </row>
    <row r="19" spans="1:3" x14ac:dyDescent="0.2">
      <c r="A19" s="36" t="s">
        <v>31</v>
      </c>
      <c r="B19" s="37" t="s">
        <v>32</v>
      </c>
      <c r="C19" s="38">
        <v>1821.58</v>
      </c>
    </row>
    <row r="20" spans="1:3" x14ac:dyDescent="0.2">
      <c r="A20" s="36" t="s">
        <v>33</v>
      </c>
      <c r="B20" s="37" t="s">
        <v>34</v>
      </c>
      <c r="C20" s="38">
        <v>6318.17</v>
      </c>
    </row>
    <row r="21" spans="1:3" x14ac:dyDescent="0.2">
      <c r="A21" s="36" t="s">
        <v>35</v>
      </c>
      <c r="B21" s="37" t="s">
        <v>36</v>
      </c>
      <c r="C21" s="38">
        <v>1921.7299999999998</v>
      </c>
    </row>
    <row r="22" spans="1:3" x14ac:dyDescent="0.2">
      <c r="A22" s="36" t="s">
        <v>37</v>
      </c>
      <c r="B22" s="37" t="s">
        <v>38</v>
      </c>
      <c r="C22" s="38">
        <v>3501.28</v>
      </c>
    </row>
    <row r="23" spans="1:3" x14ac:dyDescent="0.2">
      <c r="A23" s="36" t="s">
        <v>39</v>
      </c>
      <c r="B23" s="37" t="s">
        <v>40</v>
      </c>
      <c r="C23" s="38">
        <v>1279.2</v>
      </c>
    </row>
    <row r="24" spans="1:3" x14ac:dyDescent="0.2">
      <c r="A24" s="36" t="s">
        <v>41</v>
      </c>
      <c r="B24" s="37" t="s">
        <v>42</v>
      </c>
      <c r="C24" s="38">
        <v>2116.46</v>
      </c>
    </row>
    <row r="25" spans="1:3" x14ac:dyDescent="0.2">
      <c r="A25" s="36" t="s">
        <v>43</v>
      </c>
      <c r="B25" s="37" t="s">
        <v>44</v>
      </c>
      <c r="C25" s="38">
        <v>1270.94</v>
      </c>
    </row>
    <row r="26" spans="1:3" x14ac:dyDescent="0.2">
      <c r="A26" s="36" t="s">
        <v>45</v>
      </c>
      <c r="B26" s="37" t="s">
        <v>46</v>
      </c>
      <c r="C26" s="38">
        <v>1234.21</v>
      </c>
    </row>
    <row r="27" spans="1:3" x14ac:dyDescent="0.2">
      <c r="A27" s="36" t="s">
        <v>47</v>
      </c>
      <c r="B27" s="39" t="s">
        <v>48</v>
      </c>
      <c r="C27" s="38">
        <v>1612.39</v>
      </c>
    </row>
    <row r="28" spans="1:3" x14ac:dyDescent="0.2">
      <c r="A28" s="36" t="s">
        <v>49</v>
      </c>
      <c r="B28" s="37" t="s">
        <v>50</v>
      </c>
      <c r="C28" s="38">
        <v>1571.94</v>
      </c>
    </row>
    <row r="29" spans="1:3" x14ac:dyDescent="0.2">
      <c r="A29" s="36" t="s">
        <v>51</v>
      </c>
      <c r="B29" s="37" t="s">
        <v>52</v>
      </c>
      <c r="C29" s="38">
        <v>2138.34</v>
      </c>
    </row>
    <row r="30" spans="1:3" x14ac:dyDescent="0.2">
      <c r="A30" s="36" t="s">
        <v>53</v>
      </c>
      <c r="B30" s="37" t="s">
        <v>54</v>
      </c>
      <c r="C30" s="38">
        <v>3882.78</v>
      </c>
    </row>
    <row r="31" spans="1:3" x14ac:dyDescent="0.2">
      <c r="A31" s="36" t="s">
        <v>55</v>
      </c>
      <c r="B31" s="39" t="s">
        <v>56</v>
      </c>
      <c r="C31" s="38">
        <v>2516.84</v>
      </c>
    </row>
    <row r="32" spans="1:3" x14ac:dyDescent="0.2">
      <c r="A32" s="36" t="s">
        <v>57</v>
      </c>
      <c r="B32" s="39" t="s">
        <v>58</v>
      </c>
      <c r="C32" s="38">
        <v>1521.14</v>
      </c>
    </row>
    <row r="33" spans="1:3" x14ac:dyDescent="0.2">
      <c r="A33" s="36" t="s">
        <v>59</v>
      </c>
      <c r="B33" s="37" t="s">
        <v>60</v>
      </c>
      <c r="C33" s="38">
        <v>1614.66</v>
      </c>
    </row>
    <row r="34" spans="1:3" x14ac:dyDescent="0.2">
      <c r="A34" s="36" t="s">
        <v>61</v>
      </c>
      <c r="B34" s="37" t="s">
        <v>62</v>
      </c>
      <c r="C34" s="38">
        <v>1391.53</v>
      </c>
    </row>
    <row r="35" spans="1:3" x14ac:dyDescent="0.2">
      <c r="A35" s="36" t="s">
        <v>63</v>
      </c>
      <c r="B35" s="37" t="s">
        <v>64</v>
      </c>
      <c r="C35" s="38">
        <v>1661.32</v>
      </c>
    </row>
    <row r="36" spans="1:3" x14ac:dyDescent="0.2">
      <c r="A36" s="36" t="s">
        <v>65</v>
      </c>
      <c r="B36" s="37" t="s">
        <v>66</v>
      </c>
      <c r="C36" s="38">
        <v>1233.8799999999999</v>
      </c>
    </row>
    <row r="37" spans="1:3" x14ac:dyDescent="0.2">
      <c r="A37" s="36" t="s">
        <v>67</v>
      </c>
      <c r="B37" s="37" t="s">
        <v>68</v>
      </c>
      <c r="C37" s="38">
        <v>3073.7</v>
      </c>
    </row>
    <row r="38" spans="1:3" x14ac:dyDescent="0.2">
      <c r="A38" s="36" t="s">
        <v>69</v>
      </c>
      <c r="B38" s="37" t="s">
        <v>70</v>
      </c>
      <c r="C38" s="38">
        <v>1325.3500000000001</v>
      </c>
    </row>
    <row r="39" spans="1:3" x14ac:dyDescent="0.2">
      <c r="A39" s="36" t="s">
        <v>71</v>
      </c>
      <c r="B39" s="37" t="s">
        <v>72</v>
      </c>
      <c r="C39" s="38">
        <v>1202.0700000000002</v>
      </c>
    </row>
    <row r="40" spans="1:3" x14ac:dyDescent="0.2">
      <c r="A40" s="36" t="s">
        <v>73</v>
      </c>
      <c r="B40" s="37" t="s">
        <v>74</v>
      </c>
      <c r="C40" s="38">
        <v>3835.83</v>
      </c>
    </row>
    <row r="41" spans="1:3" x14ac:dyDescent="0.2">
      <c r="A41" s="36" t="s">
        <v>75</v>
      </c>
      <c r="B41" s="37" t="s">
        <v>76</v>
      </c>
      <c r="C41" s="38">
        <v>1239.6300000000001</v>
      </c>
    </row>
    <row r="42" spans="1:3" x14ac:dyDescent="0.2">
      <c r="A42" s="36" t="s">
        <v>77</v>
      </c>
      <c r="B42" s="37" t="s">
        <v>78</v>
      </c>
      <c r="C42" s="38">
        <v>2645.7</v>
      </c>
    </row>
    <row r="43" spans="1:3" x14ac:dyDescent="0.2">
      <c r="A43" s="36" t="s">
        <v>79</v>
      </c>
      <c r="B43" s="37" t="s">
        <v>80</v>
      </c>
      <c r="C43" s="38">
        <v>1694.4199999999998</v>
      </c>
    </row>
    <row r="44" spans="1:3" x14ac:dyDescent="0.2">
      <c r="A44" s="36" t="s">
        <v>81</v>
      </c>
      <c r="B44" s="37" t="s">
        <v>82</v>
      </c>
      <c r="C44" s="38">
        <v>1811.8399999999997</v>
      </c>
    </row>
    <row r="45" spans="1:3" x14ac:dyDescent="0.2">
      <c r="A45" s="36" t="s">
        <v>83</v>
      </c>
      <c r="B45" s="37" t="s">
        <v>84</v>
      </c>
      <c r="C45" s="38">
        <v>2008.41</v>
      </c>
    </row>
    <row r="46" spans="1:3" x14ac:dyDescent="0.2">
      <c r="A46" s="36" t="s">
        <v>85</v>
      </c>
      <c r="B46" s="39" t="s">
        <v>86</v>
      </c>
      <c r="C46" s="38">
        <v>1121.71</v>
      </c>
    </row>
    <row r="47" spans="1:3" x14ac:dyDescent="0.2">
      <c r="A47" s="36" t="s">
        <v>87</v>
      </c>
      <c r="B47" s="37" t="s">
        <v>88</v>
      </c>
      <c r="C47" s="38">
        <v>1424.65</v>
      </c>
    </row>
    <row r="48" spans="1:3" x14ac:dyDescent="0.2">
      <c r="A48" s="36" t="s">
        <v>89</v>
      </c>
      <c r="B48" s="37" t="s">
        <v>90</v>
      </c>
      <c r="C48" s="38">
        <v>3287.74</v>
      </c>
    </row>
    <row r="49" spans="1:3" x14ac:dyDescent="0.2">
      <c r="A49" s="36" t="s">
        <v>91</v>
      </c>
      <c r="B49" s="37" t="s">
        <v>92</v>
      </c>
      <c r="C49" s="38">
        <v>1974.56</v>
      </c>
    </row>
    <row r="50" spans="1:3" x14ac:dyDescent="0.2">
      <c r="A50" s="36" t="s">
        <v>93</v>
      </c>
      <c r="B50" s="39" t="s">
        <v>94</v>
      </c>
      <c r="C50" s="38">
        <v>1601.9500000000003</v>
      </c>
    </row>
    <row r="51" spans="1:3" x14ac:dyDescent="0.2">
      <c r="A51" s="36" t="s">
        <v>95</v>
      </c>
      <c r="B51" s="37" t="s">
        <v>96</v>
      </c>
      <c r="C51" s="38">
        <v>1538.65</v>
      </c>
    </row>
    <row r="52" spans="1:3" x14ac:dyDescent="0.2">
      <c r="A52" s="36" t="s">
        <v>97</v>
      </c>
      <c r="B52" s="37" t="s">
        <v>98</v>
      </c>
      <c r="C52" s="38">
        <v>2788.28</v>
      </c>
    </row>
    <row r="53" spans="1:3" x14ac:dyDescent="0.2">
      <c r="A53" s="36" t="s">
        <v>99</v>
      </c>
      <c r="B53" s="37" t="s">
        <v>100</v>
      </c>
      <c r="C53" s="38">
        <v>1924.9299999999998</v>
      </c>
    </row>
    <row r="54" spans="1:3" x14ac:dyDescent="0.2">
      <c r="A54" s="36" t="s">
        <v>101</v>
      </c>
      <c r="B54" s="37" t="s">
        <v>102</v>
      </c>
      <c r="C54" s="38">
        <v>8721.4</v>
      </c>
    </row>
    <row r="55" spans="1:3" x14ac:dyDescent="0.2">
      <c r="A55" s="36" t="s">
        <v>103</v>
      </c>
      <c r="B55" s="37" t="s">
        <v>104</v>
      </c>
      <c r="C55" s="38">
        <v>2866.2499999999995</v>
      </c>
    </row>
    <row r="56" spans="1:3" x14ac:dyDescent="0.2">
      <c r="A56" s="36" t="s">
        <v>105</v>
      </c>
      <c r="B56" s="37" t="s">
        <v>106</v>
      </c>
      <c r="C56" s="38">
        <v>1266.81</v>
      </c>
    </row>
    <row r="57" spans="1:3" x14ac:dyDescent="0.2">
      <c r="A57" s="36" t="s">
        <v>107</v>
      </c>
      <c r="B57" s="37" t="s">
        <v>108</v>
      </c>
      <c r="C57" s="38">
        <v>2151.5299999999997</v>
      </c>
    </row>
    <row r="58" spans="1:3" x14ac:dyDescent="0.2">
      <c r="A58" s="36" t="s">
        <v>109</v>
      </c>
      <c r="B58" s="37" t="s">
        <v>110</v>
      </c>
      <c r="C58" s="38">
        <v>2340.14</v>
      </c>
    </row>
    <row r="59" spans="1:3" x14ac:dyDescent="0.2">
      <c r="A59" s="36" t="s">
        <v>111</v>
      </c>
      <c r="B59" s="39" t="s">
        <v>112</v>
      </c>
      <c r="C59" s="38">
        <v>2238.52</v>
      </c>
    </row>
    <row r="60" spans="1:3" x14ac:dyDescent="0.2">
      <c r="A60" s="36" t="s">
        <v>113</v>
      </c>
      <c r="B60" s="37" t="s">
        <v>114</v>
      </c>
      <c r="C60" s="38">
        <v>2014.05</v>
      </c>
    </row>
    <row r="61" spans="1:3" x14ac:dyDescent="0.2">
      <c r="A61" s="36" t="s">
        <v>115</v>
      </c>
      <c r="B61" s="37" t="s">
        <v>116</v>
      </c>
      <c r="C61" s="38">
        <v>1851.8600000000001</v>
      </c>
    </row>
    <row r="62" spans="1:3" x14ac:dyDescent="0.2">
      <c r="A62" s="36" t="s">
        <v>117</v>
      </c>
      <c r="B62" s="37" t="s">
        <v>118</v>
      </c>
      <c r="C62" s="38">
        <v>3010.5299999999997</v>
      </c>
    </row>
    <row r="63" spans="1:3" x14ac:dyDescent="0.2">
      <c r="A63" s="36" t="s">
        <v>119</v>
      </c>
      <c r="B63" s="39" t="s">
        <v>120</v>
      </c>
      <c r="C63" s="38">
        <v>3162.7799999999997</v>
      </c>
    </row>
    <row r="64" spans="1:3" ht="13.5" thickBot="1" x14ac:dyDescent="0.25">
      <c r="A64" s="40" t="s">
        <v>121</v>
      </c>
      <c r="B64" s="41" t="s">
        <v>122</v>
      </c>
      <c r="C64" s="42">
        <v>1330.2900000000002</v>
      </c>
    </row>
    <row r="65" spans="2:3" ht="13.5" thickBot="1" x14ac:dyDescent="0.25">
      <c r="B65" s="43" t="s">
        <v>123</v>
      </c>
      <c r="C65" s="15">
        <f t="shared" ref="C65" si="0">SUM(C5:C64)</f>
        <v>138950.39999999999</v>
      </c>
    </row>
  </sheetData>
  <mergeCells count="3">
    <mergeCell ref="A1:C1"/>
    <mergeCell ref="A2:A4"/>
    <mergeCell ref="B2:B4"/>
  </mergeCells>
  <printOptions horizontalCentered="1" verticalCentered="1"/>
  <pageMargins left="0" right="0" top="0" bottom="0" header="0" footer="0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5621-4D0F-4180-94CE-9949E11ED4E1}">
  <sheetPr>
    <pageSetUpPr fitToPage="1"/>
  </sheetPr>
  <dimension ref="A1:O63"/>
  <sheetViews>
    <sheetView showGridLines="0" zoomScale="115" zoomScaleNormal="115" zoomScaleSheetLayoutView="55" workbookViewId="0">
      <selection activeCell="J2" sqref="J2"/>
    </sheetView>
  </sheetViews>
  <sheetFormatPr baseColWidth="10" defaultRowHeight="15" x14ac:dyDescent="0.25"/>
  <cols>
    <col min="1" max="1" width="7.7109375" style="60" customWidth="1"/>
    <col min="2" max="2" width="29.5703125" style="60" bestFit="1" customWidth="1"/>
    <col min="3" max="3" width="15.7109375" style="60" customWidth="1"/>
    <col min="4" max="8" width="15.7109375" style="60" hidden="1" customWidth="1"/>
    <col min="9" max="9" width="15.7109375" style="44" hidden="1" customWidth="1"/>
    <col min="10" max="10" width="15.7109375" style="44" customWidth="1"/>
    <col min="11" max="11" width="15.7109375" style="44" hidden="1" customWidth="1"/>
    <col min="12" max="12" width="17.140625" style="44" hidden="1" customWidth="1"/>
    <col min="13" max="13" width="16.7109375" style="44" hidden="1" customWidth="1"/>
    <col min="14" max="15" width="15.7109375" style="44" hidden="1" customWidth="1"/>
    <col min="16" max="16" width="11.42578125" style="44" customWidth="1"/>
    <col min="17" max="16384" width="11.42578125" style="44"/>
  </cols>
  <sheetData>
    <row r="1" spans="1:15" ht="15.75" thickBot="1" x14ac:dyDescent="0.3">
      <c r="A1" s="107" t="s">
        <v>145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</row>
    <row r="2" spans="1:15" ht="15.75" thickBot="1" x14ac:dyDescent="0.3">
      <c r="A2" s="45" t="s">
        <v>1</v>
      </c>
      <c r="B2" s="45" t="s">
        <v>2</v>
      </c>
      <c r="C2" s="45" t="s">
        <v>141</v>
      </c>
      <c r="D2" s="45" t="s">
        <v>146</v>
      </c>
      <c r="E2" s="45" t="s">
        <v>147</v>
      </c>
      <c r="F2" s="45" t="s">
        <v>148</v>
      </c>
      <c r="G2" s="45" t="s">
        <v>149</v>
      </c>
      <c r="H2" s="45" t="s">
        <v>150</v>
      </c>
      <c r="I2" s="45" t="s">
        <v>151</v>
      </c>
      <c r="J2" s="45" t="s">
        <v>152</v>
      </c>
      <c r="K2" s="45" t="s">
        <v>153</v>
      </c>
      <c r="L2" s="45" t="s">
        <v>154</v>
      </c>
      <c r="M2" s="45" t="s">
        <v>155</v>
      </c>
      <c r="N2" s="45" t="s">
        <v>156</v>
      </c>
      <c r="O2" s="45" t="s">
        <v>157</v>
      </c>
    </row>
    <row r="3" spans="1:15" s="51" customFormat="1" ht="20.100000000000001" customHeight="1" x14ac:dyDescent="0.25">
      <c r="A3" s="46">
        <v>1</v>
      </c>
      <c r="B3" s="47" t="s">
        <v>4</v>
      </c>
      <c r="C3" s="48">
        <f>SUM(D3:O3)</f>
        <v>790243</v>
      </c>
      <c r="D3" s="49">
        <v>254321</v>
      </c>
      <c r="E3" s="50">
        <v>0</v>
      </c>
      <c r="F3" s="49">
        <v>87962</v>
      </c>
      <c r="G3" s="49">
        <v>89243</v>
      </c>
      <c r="H3" s="49">
        <v>310</v>
      </c>
      <c r="I3" s="49">
        <v>180274</v>
      </c>
      <c r="J3" s="49">
        <v>178133</v>
      </c>
      <c r="K3" s="49"/>
      <c r="L3" s="49"/>
      <c r="M3" s="50"/>
      <c r="N3" s="49"/>
      <c r="O3" s="49"/>
    </row>
    <row r="4" spans="1:15" s="51" customFormat="1" ht="20.100000000000001" customHeight="1" x14ac:dyDescent="0.25">
      <c r="A4" s="46">
        <v>2</v>
      </c>
      <c r="B4" s="47" t="s">
        <v>6</v>
      </c>
      <c r="C4" s="48">
        <f t="shared" ref="C4:C62" si="0">SUM(D4:O4)</f>
        <v>1221886</v>
      </c>
      <c r="D4" s="50">
        <v>0</v>
      </c>
      <c r="E4" s="50">
        <v>0</v>
      </c>
      <c r="F4" s="49">
        <v>160061</v>
      </c>
      <c r="G4" s="49">
        <f>324789-20949</f>
        <v>303840</v>
      </c>
      <c r="H4" s="49">
        <v>324918</v>
      </c>
      <c r="I4" s="49">
        <v>291214</v>
      </c>
      <c r="J4" s="49">
        <v>141853</v>
      </c>
      <c r="K4" s="49"/>
      <c r="L4" s="50"/>
      <c r="M4" s="49"/>
      <c r="N4" s="50"/>
      <c r="O4" s="49"/>
    </row>
    <row r="5" spans="1:15" s="51" customFormat="1" ht="20.100000000000001" customHeight="1" x14ac:dyDescent="0.25">
      <c r="A5" s="46">
        <v>3</v>
      </c>
      <c r="B5" s="47" t="s">
        <v>8</v>
      </c>
      <c r="C5" s="48">
        <f t="shared" si="0"/>
        <v>1051386</v>
      </c>
      <c r="D5" s="49">
        <v>420398</v>
      </c>
      <c r="E5" s="50">
        <v>0</v>
      </c>
      <c r="F5" s="49">
        <v>241181</v>
      </c>
      <c r="G5" s="52">
        <v>-2437</v>
      </c>
      <c r="H5" s="50">
        <v>0</v>
      </c>
      <c r="I5" s="49">
        <v>117510</v>
      </c>
      <c r="J5" s="49">
        <v>274734</v>
      </c>
      <c r="K5" s="49"/>
      <c r="L5" s="49"/>
      <c r="M5" s="49"/>
      <c r="N5" s="49"/>
      <c r="O5" s="49"/>
    </row>
    <row r="6" spans="1:15" s="51" customFormat="1" ht="20.100000000000001" customHeight="1" x14ac:dyDescent="0.25">
      <c r="A6" s="46">
        <v>4</v>
      </c>
      <c r="B6" s="47" t="s">
        <v>10</v>
      </c>
      <c r="C6" s="48">
        <f t="shared" si="0"/>
        <v>1388967</v>
      </c>
      <c r="D6" s="50">
        <v>0</v>
      </c>
      <c r="E6" s="49">
        <v>258919</v>
      </c>
      <c r="F6" s="49">
        <v>268246</v>
      </c>
      <c r="G6" s="49">
        <f>563527-11245</f>
        <v>552282</v>
      </c>
      <c r="H6" s="49">
        <v>309520</v>
      </c>
      <c r="I6" s="50">
        <v>0</v>
      </c>
      <c r="J6" s="50">
        <v>0</v>
      </c>
      <c r="K6" s="49"/>
      <c r="L6" s="49"/>
      <c r="M6" s="49"/>
      <c r="N6" s="50"/>
      <c r="O6" s="49"/>
    </row>
    <row r="7" spans="1:15" s="51" customFormat="1" ht="20.100000000000001" customHeight="1" x14ac:dyDescent="0.25">
      <c r="A7" s="46">
        <v>5</v>
      </c>
      <c r="B7" s="47" t="s">
        <v>12</v>
      </c>
      <c r="C7" s="48">
        <f t="shared" si="0"/>
        <v>11682811</v>
      </c>
      <c r="D7" s="49">
        <f>951491+186157</f>
        <v>1137648</v>
      </c>
      <c r="E7" s="49">
        <f>3188460+777176</f>
        <v>3965636</v>
      </c>
      <c r="F7" s="49">
        <f>1776049+150196</f>
        <v>1926245</v>
      </c>
      <c r="G7" s="49">
        <f>151236-4832-15442</f>
        <v>130962</v>
      </c>
      <c r="H7" s="49">
        <v>875994</v>
      </c>
      <c r="I7" s="49">
        <f>2060010+542544</f>
        <v>2602554</v>
      </c>
      <c r="J7" s="49">
        <f>897995+145777</f>
        <v>1043772</v>
      </c>
      <c r="K7" s="49"/>
      <c r="L7" s="49"/>
      <c r="M7" s="49"/>
      <c r="N7" s="49"/>
      <c r="O7" s="49"/>
    </row>
    <row r="8" spans="1:15" s="51" customFormat="1" ht="20.100000000000001" customHeight="1" x14ac:dyDescent="0.25">
      <c r="A8" s="46">
        <v>6</v>
      </c>
      <c r="B8" s="47" t="s">
        <v>14</v>
      </c>
      <c r="C8" s="48">
        <f t="shared" si="0"/>
        <v>1053593</v>
      </c>
      <c r="D8" s="49">
        <v>427139</v>
      </c>
      <c r="E8" s="49">
        <v>103819</v>
      </c>
      <c r="F8" s="49">
        <v>102604</v>
      </c>
      <c r="G8" s="49">
        <v>103778</v>
      </c>
      <c r="H8" s="49">
        <v>104678</v>
      </c>
      <c r="I8" s="49">
        <v>105933</v>
      </c>
      <c r="J8" s="49">
        <v>105642</v>
      </c>
      <c r="K8" s="49"/>
      <c r="L8" s="50"/>
      <c r="M8" s="49"/>
      <c r="N8" s="49"/>
      <c r="O8" s="49"/>
    </row>
    <row r="9" spans="1:15" s="51" customFormat="1" ht="20.100000000000001" customHeight="1" x14ac:dyDescent="0.25">
      <c r="A9" s="46">
        <v>7</v>
      </c>
      <c r="B9" s="47" t="s">
        <v>16</v>
      </c>
      <c r="C9" s="48">
        <f t="shared" si="0"/>
        <v>311235</v>
      </c>
      <c r="D9" s="50">
        <v>0</v>
      </c>
      <c r="E9" s="49">
        <v>89005</v>
      </c>
      <c r="F9" s="50">
        <v>0</v>
      </c>
      <c r="G9" s="50">
        <v>0</v>
      </c>
      <c r="H9" s="50">
        <v>0</v>
      </c>
      <c r="I9" s="50">
        <v>0</v>
      </c>
      <c r="J9" s="49">
        <f>71548+150682</f>
        <v>222230</v>
      </c>
      <c r="K9" s="50"/>
      <c r="L9" s="49"/>
      <c r="M9" s="49"/>
      <c r="N9" s="50"/>
      <c r="O9" s="49"/>
    </row>
    <row r="10" spans="1:15" s="51" customFormat="1" ht="20.100000000000001" customHeight="1" x14ac:dyDescent="0.25">
      <c r="A10" s="46">
        <v>8</v>
      </c>
      <c r="B10" s="47" t="s">
        <v>18</v>
      </c>
      <c r="C10" s="53">
        <f t="shared" si="0"/>
        <v>4318707</v>
      </c>
      <c r="D10" s="49">
        <v>495114</v>
      </c>
      <c r="E10" s="49">
        <v>1317191</v>
      </c>
      <c r="F10" s="49">
        <v>865289</v>
      </c>
      <c r="G10" s="49">
        <f>427494-116012</f>
        <v>311482</v>
      </c>
      <c r="H10" s="49">
        <v>443157</v>
      </c>
      <c r="I10" s="49">
        <v>432708</v>
      </c>
      <c r="J10" s="49">
        <v>453766</v>
      </c>
      <c r="K10" s="50"/>
      <c r="L10" s="49"/>
      <c r="M10" s="49"/>
      <c r="N10" s="49"/>
      <c r="O10" s="49"/>
    </row>
    <row r="11" spans="1:15" s="51" customFormat="1" ht="20.100000000000001" customHeight="1" x14ac:dyDescent="0.25">
      <c r="A11" s="46">
        <v>9</v>
      </c>
      <c r="B11" s="47" t="s">
        <v>20</v>
      </c>
      <c r="C11" s="48">
        <f t="shared" si="0"/>
        <v>5917805</v>
      </c>
      <c r="D11" s="49">
        <f>2196999+322834</f>
        <v>2519833</v>
      </c>
      <c r="E11" s="49">
        <v>87488</v>
      </c>
      <c r="F11" s="49">
        <f>933905+79644</f>
        <v>1013549</v>
      </c>
      <c r="G11" s="49">
        <f>475265+74566-17500</f>
        <v>532331</v>
      </c>
      <c r="H11" s="49">
        <f>480114+77746</f>
        <v>557860</v>
      </c>
      <c r="I11" s="49">
        <f>557564+80612</f>
        <v>638176</v>
      </c>
      <c r="J11" s="49">
        <f>491370+77198</f>
        <v>568568</v>
      </c>
      <c r="K11" s="49"/>
      <c r="L11" s="49"/>
      <c r="M11" s="49"/>
      <c r="N11" s="49"/>
      <c r="O11" s="49"/>
    </row>
    <row r="12" spans="1:15" s="51" customFormat="1" ht="20.100000000000001" customHeight="1" x14ac:dyDescent="0.25">
      <c r="A12" s="46">
        <v>10</v>
      </c>
      <c r="B12" s="47" t="s">
        <v>22</v>
      </c>
      <c r="C12" s="53">
        <f t="shared" si="0"/>
        <v>2074836</v>
      </c>
      <c r="D12" s="49">
        <v>262060</v>
      </c>
      <c r="E12" s="49">
        <v>298531</v>
      </c>
      <c r="F12" s="49">
        <v>330248</v>
      </c>
      <c r="G12" s="49">
        <v>297952</v>
      </c>
      <c r="H12" s="49">
        <v>264755</v>
      </c>
      <c r="I12" s="49">
        <v>604539</v>
      </c>
      <c r="J12" s="49">
        <v>16751</v>
      </c>
      <c r="K12" s="50"/>
      <c r="L12" s="49"/>
      <c r="M12" s="49"/>
      <c r="N12" s="49"/>
      <c r="O12" s="49"/>
    </row>
    <row r="13" spans="1:15" s="51" customFormat="1" ht="20.100000000000001" customHeight="1" x14ac:dyDescent="0.25">
      <c r="A13" s="46">
        <v>11</v>
      </c>
      <c r="B13" s="47" t="s">
        <v>24</v>
      </c>
      <c r="C13" s="53">
        <f t="shared" si="0"/>
        <v>1607926</v>
      </c>
      <c r="D13" s="49">
        <v>201659</v>
      </c>
      <c r="E13" s="50">
        <v>0</v>
      </c>
      <c r="F13" s="49">
        <v>159269</v>
      </c>
      <c r="G13" s="49">
        <f>371387-6996</f>
        <v>364391</v>
      </c>
      <c r="H13" s="49">
        <v>551209</v>
      </c>
      <c r="I13" s="50">
        <v>0</v>
      </c>
      <c r="J13" s="49">
        <v>331398</v>
      </c>
      <c r="K13" s="49"/>
      <c r="L13" s="50"/>
      <c r="M13" s="49"/>
      <c r="N13" s="49"/>
      <c r="O13" s="49"/>
    </row>
    <row r="14" spans="1:15" s="51" customFormat="1" ht="20.100000000000001" customHeight="1" x14ac:dyDescent="0.25">
      <c r="A14" s="46">
        <v>12</v>
      </c>
      <c r="B14" s="47" t="s">
        <v>26</v>
      </c>
      <c r="C14" s="48">
        <f t="shared" si="0"/>
        <v>986634</v>
      </c>
      <c r="D14" s="49">
        <v>90199</v>
      </c>
      <c r="E14" s="49">
        <v>287467</v>
      </c>
      <c r="F14" s="49">
        <v>163832</v>
      </c>
      <c r="G14" s="49">
        <f>79137-5826</f>
        <v>73311</v>
      </c>
      <c r="H14" s="49">
        <v>186155</v>
      </c>
      <c r="I14" s="49">
        <v>92485</v>
      </c>
      <c r="J14" s="49">
        <v>93185</v>
      </c>
      <c r="K14" s="49"/>
      <c r="L14" s="49"/>
      <c r="M14" s="50"/>
      <c r="N14" s="49"/>
      <c r="O14" s="49"/>
    </row>
    <row r="15" spans="1:15" s="51" customFormat="1" ht="20.100000000000001" customHeight="1" x14ac:dyDescent="0.25">
      <c r="A15" s="46">
        <v>13</v>
      </c>
      <c r="B15" s="47" t="s">
        <v>28</v>
      </c>
      <c r="C15" s="48">
        <f t="shared" si="0"/>
        <v>340124</v>
      </c>
      <c r="D15" s="50">
        <v>0</v>
      </c>
      <c r="E15" s="49">
        <v>340124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49"/>
      <c r="L15" s="49"/>
      <c r="M15" s="50"/>
      <c r="N15" s="50"/>
      <c r="O15" s="49"/>
    </row>
    <row r="16" spans="1:15" s="51" customFormat="1" ht="20.100000000000001" customHeight="1" x14ac:dyDescent="0.25">
      <c r="A16" s="46">
        <v>14</v>
      </c>
      <c r="B16" s="47" t="s">
        <v>30</v>
      </c>
      <c r="C16" s="48">
        <f t="shared" si="0"/>
        <v>409521</v>
      </c>
      <c r="D16" s="49">
        <v>111467</v>
      </c>
      <c r="E16" s="49">
        <v>49901</v>
      </c>
      <c r="F16" s="49">
        <v>49901</v>
      </c>
      <c r="G16" s="49">
        <f>49900-1762</f>
        <v>48138</v>
      </c>
      <c r="H16" s="49">
        <v>50038</v>
      </c>
      <c r="I16" s="49">
        <v>50038</v>
      </c>
      <c r="J16" s="49">
        <v>50038</v>
      </c>
      <c r="K16" s="49"/>
      <c r="L16" s="49"/>
      <c r="M16" s="50"/>
      <c r="N16" s="49"/>
      <c r="O16" s="49"/>
    </row>
    <row r="17" spans="1:15" s="51" customFormat="1" ht="20.100000000000001" customHeight="1" x14ac:dyDescent="0.25">
      <c r="A17" s="46">
        <v>15</v>
      </c>
      <c r="B17" s="47" t="s">
        <v>32</v>
      </c>
      <c r="C17" s="48">
        <f t="shared" si="0"/>
        <v>761833</v>
      </c>
      <c r="D17" s="49">
        <v>77680</v>
      </c>
      <c r="E17" s="49">
        <v>107699</v>
      </c>
      <c r="F17" s="49">
        <v>112780</v>
      </c>
      <c r="G17" s="49">
        <v>29323</v>
      </c>
      <c r="H17" s="49">
        <v>119726</v>
      </c>
      <c r="I17" s="49">
        <v>198474</v>
      </c>
      <c r="J17" s="49">
        <v>116151</v>
      </c>
      <c r="K17" s="49"/>
      <c r="L17" s="49"/>
      <c r="M17" s="49"/>
      <c r="N17" s="49"/>
      <c r="O17" s="49"/>
    </row>
    <row r="18" spans="1:15" s="51" customFormat="1" ht="20.100000000000001" customHeight="1" x14ac:dyDescent="0.25">
      <c r="A18" s="46">
        <v>16</v>
      </c>
      <c r="B18" s="47" t="s">
        <v>34</v>
      </c>
      <c r="C18" s="48">
        <f t="shared" si="0"/>
        <v>4712301</v>
      </c>
      <c r="D18" s="49">
        <f>1255137+115143</f>
        <v>1370280</v>
      </c>
      <c r="E18" s="49">
        <f>451524+211651</f>
        <v>663175</v>
      </c>
      <c r="F18" s="49">
        <f>456936+78435</f>
        <v>535371</v>
      </c>
      <c r="G18" s="49">
        <f>449624+151790</f>
        <v>601414</v>
      </c>
      <c r="H18" s="49">
        <v>455830</v>
      </c>
      <c r="I18" s="49">
        <f>454035+154725</f>
        <v>608760</v>
      </c>
      <c r="J18" s="49">
        <v>477471</v>
      </c>
      <c r="K18" s="50"/>
      <c r="L18" s="49"/>
      <c r="M18" s="49"/>
      <c r="N18" s="49"/>
      <c r="O18" s="49"/>
    </row>
    <row r="19" spans="1:15" s="51" customFormat="1" ht="20.100000000000001" customHeight="1" x14ac:dyDescent="0.25">
      <c r="A19" s="46">
        <v>17</v>
      </c>
      <c r="B19" s="47" t="s">
        <v>36</v>
      </c>
      <c r="C19" s="48">
        <f t="shared" si="0"/>
        <v>1025580</v>
      </c>
      <c r="D19" s="50">
        <v>0</v>
      </c>
      <c r="E19" s="49">
        <v>310807</v>
      </c>
      <c r="F19" s="49">
        <v>224723</v>
      </c>
      <c r="G19" s="49">
        <f>322913-1227</f>
        <v>321686</v>
      </c>
      <c r="H19" s="49">
        <v>168364</v>
      </c>
      <c r="I19" s="50">
        <v>0</v>
      </c>
      <c r="J19" s="50">
        <v>0</v>
      </c>
      <c r="K19" s="50"/>
      <c r="L19" s="50"/>
      <c r="M19" s="50"/>
      <c r="N19" s="49"/>
      <c r="O19" s="49"/>
    </row>
    <row r="20" spans="1:15" s="51" customFormat="1" ht="20.100000000000001" customHeight="1" x14ac:dyDescent="0.25">
      <c r="A20" s="46">
        <v>18</v>
      </c>
      <c r="B20" s="47" t="s">
        <v>38</v>
      </c>
      <c r="C20" s="48">
        <f t="shared" si="0"/>
        <v>2143189</v>
      </c>
      <c r="D20" s="49">
        <v>303000</v>
      </c>
      <c r="E20" s="49">
        <v>454587</v>
      </c>
      <c r="F20" s="49">
        <v>1003912</v>
      </c>
      <c r="G20" s="49">
        <f>255044-128602</f>
        <v>126442</v>
      </c>
      <c r="H20" s="49">
        <v>255248</v>
      </c>
      <c r="I20" s="50">
        <v>0</v>
      </c>
      <c r="J20" s="50">
        <v>0</v>
      </c>
      <c r="K20" s="49"/>
      <c r="L20" s="49"/>
      <c r="M20" s="49"/>
      <c r="N20" s="49"/>
      <c r="O20" s="49"/>
    </row>
    <row r="21" spans="1:15" s="51" customFormat="1" ht="20.100000000000001" customHeight="1" x14ac:dyDescent="0.25">
      <c r="A21" s="46">
        <v>19</v>
      </c>
      <c r="B21" s="47" t="s">
        <v>40</v>
      </c>
      <c r="C21" s="48">
        <f t="shared" si="0"/>
        <v>1007499</v>
      </c>
      <c r="D21" s="50">
        <v>0</v>
      </c>
      <c r="E21" s="49">
        <v>352467</v>
      </c>
      <c r="F21" s="49">
        <v>95776</v>
      </c>
      <c r="G21" s="49">
        <v>111570</v>
      </c>
      <c r="H21" s="49">
        <v>94159</v>
      </c>
      <c r="I21" s="49">
        <v>258638</v>
      </c>
      <c r="J21" s="49">
        <v>94889</v>
      </c>
      <c r="K21" s="50"/>
      <c r="L21" s="49"/>
      <c r="M21" s="49"/>
      <c r="N21" s="49"/>
      <c r="O21" s="49"/>
    </row>
    <row r="22" spans="1:15" s="51" customFormat="1" ht="20.100000000000001" customHeight="1" x14ac:dyDescent="0.25">
      <c r="A22" s="46">
        <v>20</v>
      </c>
      <c r="B22" s="47" t="s">
        <v>42</v>
      </c>
      <c r="C22" s="54">
        <f t="shared" si="0"/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/>
      <c r="L22" s="50"/>
      <c r="M22" s="50"/>
      <c r="N22" s="50"/>
      <c r="O22" s="49"/>
    </row>
    <row r="23" spans="1:15" s="51" customFormat="1" ht="20.100000000000001" customHeight="1" x14ac:dyDescent="0.25">
      <c r="A23" s="46">
        <v>21</v>
      </c>
      <c r="B23" s="47" t="s">
        <v>44</v>
      </c>
      <c r="C23" s="48">
        <f t="shared" si="0"/>
        <v>640577</v>
      </c>
      <c r="D23" s="49">
        <v>202145</v>
      </c>
      <c r="E23" s="49">
        <v>82921</v>
      </c>
      <c r="F23" s="49">
        <v>90842</v>
      </c>
      <c r="G23" s="49">
        <v>88232</v>
      </c>
      <c r="H23" s="49">
        <v>88238</v>
      </c>
      <c r="I23" s="50">
        <v>0</v>
      </c>
      <c r="J23" s="49">
        <v>88199</v>
      </c>
      <c r="K23" s="49"/>
      <c r="L23" s="49"/>
      <c r="M23" s="50"/>
      <c r="N23" s="49"/>
      <c r="O23" s="49"/>
    </row>
    <row r="24" spans="1:15" s="51" customFormat="1" ht="20.100000000000001" customHeight="1" x14ac:dyDescent="0.25">
      <c r="A24" s="46">
        <v>22</v>
      </c>
      <c r="B24" s="47" t="s">
        <v>46</v>
      </c>
      <c r="C24" s="48">
        <f t="shared" si="0"/>
        <v>1265481</v>
      </c>
      <c r="D24" s="49">
        <v>165918</v>
      </c>
      <c r="E24" s="49">
        <v>327877</v>
      </c>
      <c r="F24" s="49">
        <v>112666</v>
      </c>
      <c r="G24" s="49">
        <f>235980-4089</f>
        <v>231891</v>
      </c>
      <c r="H24" s="50">
        <v>0</v>
      </c>
      <c r="I24" s="49">
        <v>275794</v>
      </c>
      <c r="J24" s="49">
        <v>151335</v>
      </c>
      <c r="K24" s="49"/>
      <c r="L24" s="49"/>
      <c r="M24" s="49"/>
      <c r="N24" s="50"/>
      <c r="O24" s="49"/>
    </row>
    <row r="25" spans="1:15" s="51" customFormat="1" ht="20.100000000000001" customHeight="1" x14ac:dyDescent="0.25">
      <c r="A25" s="46">
        <v>23</v>
      </c>
      <c r="B25" s="47" t="s">
        <v>48</v>
      </c>
      <c r="C25" s="48">
        <f t="shared" si="0"/>
        <v>640430</v>
      </c>
      <c r="D25" s="49">
        <v>167737</v>
      </c>
      <c r="E25" s="49">
        <v>60610</v>
      </c>
      <c r="F25" s="49">
        <v>59617</v>
      </c>
      <c r="G25" s="49">
        <v>87897</v>
      </c>
      <c r="H25" s="50">
        <v>60856</v>
      </c>
      <c r="I25" s="49">
        <v>131494</v>
      </c>
      <c r="J25" s="49">
        <v>72219</v>
      </c>
      <c r="K25" s="49"/>
      <c r="L25" s="49"/>
      <c r="M25" s="49"/>
      <c r="N25" s="49"/>
      <c r="O25" s="49"/>
    </row>
    <row r="26" spans="1:15" s="51" customFormat="1" ht="20.100000000000001" customHeight="1" x14ac:dyDescent="0.25">
      <c r="A26" s="46">
        <v>24</v>
      </c>
      <c r="B26" s="47" t="s">
        <v>50</v>
      </c>
      <c r="C26" s="48">
        <f t="shared" si="0"/>
        <v>1243341</v>
      </c>
      <c r="D26" s="50">
        <v>0</v>
      </c>
      <c r="E26" s="50">
        <v>0</v>
      </c>
      <c r="F26" s="49">
        <v>223920</v>
      </c>
      <c r="G26" s="49">
        <f>141704-7974</f>
        <v>133730</v>
      </c>
      <c r="H26" s="50">
        <v>233582</v>
      </c>
      <c r="I26" s="49">
        <v>183714</v>
      </c>
      <c r="J26" s="49">
        <v>468395</v>
      </c>
      <c r="K26" s="49"/>
      <c r="L26" s="50"/>
      <c r="M26" s="49"/>
      <c r="N26" s="49"/>
      <c r="O26" s="49"/>
    </row>
    <row r="27" spans="1:15" s="51" customFormat="1" ht="20.100000000000001" customHeight="1" x14ac:dyDescent="0.25">
      <c r="A27" s="46">
        <v>25</v>
      </c>
      <c r="B27" s="47" t="s">
        <v>52</v>
      </c>
      <c r="C27" s="48">
        <f t="shared" si="0"/>
        <v>1724965</v>
      </c>
      <c r="D27" s="49">
        <v>721546</v>
      </c>
      <c r="E27" s="49">
        <v>504</v>
      </c>
      <c r="F27" s="49">
        <v>296648</v>
      </c>
      <c r="G27" s="52">
        <v>-885</v>
      </c>
      <c r="H27" s="49">
        <v>400906</v>
      </c>
      <c r="I27" s="49">
        <v>155751</v>
      </c>
      <c r="J27" s="49">
        <v>150495</v>
      </c>
      <c r="K27" s="49"/>
      <c r="L27" s="49"/>
      <c r="M27" s="50"/>
      <c r="N27" s="49"/>
      <c r="O27" s="49"/>
    </row>
    <row r="28" spans="1:15" s="51" customFormat="1" ht="20.100000000000001" customHeight="1" x14ac:dyDescent="0.25">
      <c r="A28" s="46">
        <v>26</v>
      </c>
      <c r="B28" s="47" t="s">
        <v>54</v>
      </c>
      <c r="C28" s="48">
        <f t="shared" si="0"/>
        <v>2339950</v>
      </c>
      <c r="D28" s="49">
        <v>1052390</v>
      </c>
      <c r="E28" s="50">
        <v>0</v>
      </c>
      <c r="F28" s="49">
        <v>535964</v>
      </c>
      <c r="G28" s="49">
        <f>260840-31021</f>
        <v>229819</v>
      </c>
      <c r="H28" s="49">
        <v>261462</v>
      </c>
      <c r="I28" s="49">
        <v>260315</v>
      </c>
      <c r="J28" s="50">
        <v>0</v>
      </c>
      <c r="K28" s="50"/>
      <c r="L28" s="49"/>
      <c r="M28" s="49"/>
      <c r="N28" s="49"/>
      <c r="O28" s="49"/>
    </row>
    <row r="29" spans="1:15" s="51" customFormat="1" ht="20.100000000000001" customHeight="1" x14ac:dyDescent="0.25">
      <c r="A29" s="46">
        <v>27</v>
      </c>
      <c r="B29" s="47" t="s">
        <v>56</v>
      </c>
      <c r="C29" s="48">
        <f t="shared" si="0"/>
        <v>1441917</v>
      </c>
      <c r="D29" s="49">
        <v>332150</v>
      </c>
      <c r="E29" s="49">
        <v>298684</v>
      </c>
      <c r="F29" s="49">
        <v>162589</v>
      </c>
      <c r="G29" s="50">
        <v>0</v>
      </c>
      <c r="H29" s="49">
        <v>151419</v>
      </c>
      <c r="I29" s="49">
        <v>323660</v>
      </c>
      <c r="J29" s="49">
        <v>173415</v>
      </c>
      <c r="K29" s="49"/>
      <c r="L29" s="49"/>
      <c r="M29" s="49"/>
      <c r="N29" s="49"/>
      <c r="O29" s="49"/>
    </row>
    <row r="30" spans="1:15" s="51" customFormat="1" ht="20.100000000000001" customHeight="1" x14ac:dyDescent="0.25">
      <c r="A30" s="46">
        <v>28</v>
      </c>
      <c r="B30" s="47" t="s">
        <v>58</v>
      </c>
      <c r="C30" s="48">
        <f t="shared" si="0"/>
        <v>1007081</v>
      </c>
      <c r="D30" s="49">
        <v>333967</v>
      </c>
      <c r="E30" s="49">
        <v>128113</v>
      </c>
      <c r="F30" s="49">
        <v>122070</v>
      </c>
      <c r="G30" s="52">
        <v>-1076</v>
      </c>
      <c r="H30" s="49">
        <v>142001</v>
      </c>
      <c r="I30" s="49">
        <v>135286</v>
      </c>
      <c r="J30" s="49">
        <v>146720</v>
      </c>
      <c r="K30" s="49"/>
      <c r="L30" s="49"/>
      <c r="M30" s="49"/>
      <c r="N30" s="49"/>
      <c r="O30" s="49"/>
    </row>
    <row r="31" spans="1:15" s="51" customFormat="1" ht="20.100000000000001" customHeight="1" x14ac:dyDescent="0.25">
      <c r="A31" s="46">
        <v>29</v>
      </c>
      <c r="B31" s="47" t="s">
        <v>60</v>
      </c>
      <c r="C31" s="48">
        <f t="shared" si="0"/>
        <v>588557</v>
      </c>
      <c r="D31" s="49">
        <v>158864</v>
      </c>
      <c r="E31" s="49">
        <v>63042</v>
      </c>
      <c r="F31" s="49">
        <v>68954</v>
      </c>
      <c r="G31" s="49">
        <f>67703-449</f>
        <v>67254</v>
      </c>
      <c r="H31" s="49">
        <v>87982</v>
      </c>
      <c r="I31" s="49">
        <v>77910</v>
      </c>
      <c r="J31" s="49">
        <v>64551</v>
      </c>
      <c r="K31" s="49"/>
      <c r="L31" s="50"/>
      <c r="M31" s="50"/>
      <c r="N31" s="49"/>
      <c r="O31" s="49"/>
    </row>
    <row r="32" spans="1:15" s="51" customFormat="1" ht="20.100000000000001" customHeight="1" x14ac:dyDescent="0.25">
      <c r="A32" s="46">
        <v>30</v>
      </c>
      <c r="B32" s="47" t="s">
        <v>62</v>
      </c>
      <c r="C32" s="48">
        <f t="shared" si="0"/>
        <v>798133</v>
      </c>
      <c r="D32" s="49">
        <v>106704</v>
      </c>
      <c r="E32" s="49">
        <v>238817</v>
      </c>
      <c r="F32" s="49">
        <v>193242</v>
      </c>
      <c r="G32" s="49">
        <v>100747</v>
      </c>
      <c r="H32" s="49">
        <v>156495</v>
      </c>
      <c r="I32" s="50">
        <v>0</v>
      </c>
      <c r="J32" s="49">
        <v>2128</v>
      </c>
      <c r="K32" s="49"/>
      <c r="L32" s="49"/>
      <c r="M32" s="49"/>
      <c r="N32" s="49"/>
      <c r="O32" s="49"/>
    </row>
    <row r="33" spans="1:15" s="51" customFormat="1" ht="20.100000000000001" customHeight="1" x14ac:dyDescent="0.25">
      <c r="A33" s="46">
        <v>31</v>
      </c>
      <c r="B33" s="47" t="s">
        <v>64</v>
      </c>
      <c r="C33" s="48">
        <f t="shared" si="0"/>
        <v>471640</v>
      </c>
      <c r="D33" s="49">
        <v>102595</v>
      </c>
      <c r="E33" s="49">
        <v>58199</v>
      </c>
      <c r="F33" s="49">
        <v>57304</v>
      </c>
      <c r="G33" s="49">
        <f>62250-742</f>
        <v>61508</v>
      </c>
      <c r="H33" s="49">
        <v>59236</v>
      </c>
      <c r="I33" s="49">
        <v>57529</v>
      </c>
      <c r="J33" s="49">
        <v>75269</v>
      </c>
      <c r="K33" s="49"/>
      <c r="L33" s="49"/>
      <c r="M33" s="49"/>
      <c r="N33" s="49"/>
      <c r="O33" s="49"/>
    </row>
    <row r="34" spans="1:15" s="51" customFormat="1" ht="20.100000000000001" customHeight="1" x14ac:dyDescent="0.25">
      <c r="A34" s="46">
        <v>32</v>
      </c>
      <c r="B34" s="47" t="s">
        <v>66</v>
      </c>
      <c r="C34" s="48">
        <f t="shared" si="0"/>
        <v>575517</v>
      </c>
      <c r="D34" s="49">
        <v>217947</v>
      </c>
      <c r="E34" s="50">
        <v>0</v>
      </c>
      <c r="F34" s="49">
        <v>71944</v>
      </c>
      <c r="G34" s="49">
        <v>72083</v>
      </c>
      <c r="H34" s="49">
        <v>142818</v>
      </c>
      <c r="I34" s="49">
        <v>70725</v>
      </c>
      <c r="J34" s="50">
        <v>0</v>
      </c>
      <c r="K34" s="50"/>
      <c r="L34" s="49"/>
      <c r="M34" s="49"/>
      <c r="N34" s="49"/>
      <c r="O34" s="49"/>
    </row>
    <row r="35" spans="1:15" s="51" customFormat="1" ht="20.100000000000001" customHeight="1" x14ac:dyDescent="0.25">
      <c r="A35" s="46">
        <v>33</v>
      </c>
      <c r="B35" s="47" t="s">
        <v>68</v>
      </c>
      <c r="C35" s="48">
        <f t="shared" si="0"/>
        <v>810926</v>
      </c>
      <c r="D35" s="50">
        <v>0</v>
      </c>
      <c r="E35" s="49">
        <v>122800</v>
      </c>
      <c r="F35" s="49">
        <v>231262</v>
      </c>
      <c r="G35" s="49">
        <v>115607</v>
      </c>
      <c r="H35" s="49">
        <v>117153</v>
      </c>
      <c r="I35" s="49">
        <v>113645</v>
      </c>
      <c r="J35" s="49">
        <v>110459</v>
      </c>
      <c r="K35" s="49"/>
      <c r="L35" s="50"/>
      <c r="M35" s="49"/>
      <c r="N35" s="49"/>
      <c r="O35" s="49"/>
    </row>
    <row r="36" spans="1:15" s="51" customFormat="1" ht="20.100000000000001" customHeight="1" x14ac:dyDescent="0.25">
      <c r="A36" s="46">
        <v>34</v>
      </c>
      <c r="B36" s="47" t="s">
        <v>70</v>
      </c>
      <c r="C36" s="48">
        <f t="shared" si="0"/>
        <v>637360</v>
      </c>
      <c r="D36" s="49">
        <v>184323</v>
      </c>
      <c r="E36" s="50">
        <v>0</v>
      </c>
      <c r="F36" s="49">
        <v>166933</v>
      </c>
      <c r="G36" s="49">
        <f>83831-15269</f>
        <v>68562</v>
      </c>
      <c r="H36" s="49">
        <v>89000</v>
      </c>
      <c r="I36" s="49">
        <v>101359</v>
      </c>
      <c r="J36" s="49">
        <v>27183</v>
      </c>
      <c r="K36" s="50"/>
      <c r="L36" s="50"/>
      <c r="M36" s="49"/>
      <c r="N36" s="49"/>
      <c r="O36" s="49"/>
    </row>
    <row r="37" spans="1:15" s="51" customFormat="1" ht="20.100000000000001" customHeight="1" x14ac:dyDescent="0.25">
      <c r="A37" s="46">
        <v>35</v>
      </c>
      <c r="B37" s="47" t="s">
        <v>72</v>
      </c>
      <c r="C37" s="48">
        <f t="shared" si="0"/>
        <v>452803</v>
      </c>
      <c r="D37" s="50">
        <v>0</v>
      </c>
      <c r="E37" s="49">
        <v>105339</v>
      </c>
      <c r="F37" s="49">
        <v>112021</v>
      </c>
      <c r="G37" s="49">
        <f>57408-2637</f>
        <v>54771</v>
      </c>
      <c r="H37" s="49">
        <v>66780</v>
      </c>
      <c r="I37" s="55">
        <v>54381</v>
      </c>
      <c r="J37" s="49">
        <v>59511</v>
      </c>
      <c r="K37" s="50"/>
      <c r="L37" s="49"/>
      <c r="M37" s="49"/>
      <c r="N37" s="49"/>
      <c r="O37" s="49"/>
    </row>
    <row r="38" spans="1:15" s="51" customFormat="1" ht="20.100000000000001" customHeight="1" x14ac:dyDescent="0.25">
      <c r="A38" s="46">
        <v>36</v>
      </c>
      <c r="B38" s="47" t="s">
        <v>74</v>
      </c>
      <c r="C38" s="48">
        <f t="shared" si="0"/>
        <v>4884264</v>
      </c>
      <c r="D38" s="49">
        <v>981026</v>
      </c>
      <c r="E38" s="49">
        <v>768347</v>
      </c>
      <c r="F38" s="49">
        <v>530179</v>
      </c>
      <c r="G38" s="49">
        <v>551404</v>
      </c>
      <c r="H38" s="49">
        <v>998385</v>
      </c>
      <c r="I38" s="49">
        <v>484203</v>
      </c>
      <c r="J38" s="49">
        <v>570720</v>
      </c>
      <c r="K38" s="49"/>
      <c r="L38" s="49"/>
      <c r="M38" s="49"/>
      <c r="N38" s="49"/>
      <c r="O38" s="49"/>
    </row>
    <row r="39" spans="1:15" s="51" customFormat="1" ht="20.100000000000001" customHeight="1" x14ac:dyDescent="0.25">
      <c r="A39" s="46">
        <v>37</v>
      </c>
      <c r="B39" s="47" t="s">
        <v>76</v>
      </c>
      <c r="C39" s="48">
        <f t="shared" si="0"/>
        <v>961090</v>
      </c>
      <c r="D39" s="50">
        <v>0</v>
      </c>
      <c r="E39" s="49">
        <v>131070</v>
      </c>
      <c r="F39" s="49">
        <v>142530</v>
      </c>
      <c r="G39" s="52">
        <v>-4264</v>
      </c>
      <c r="H39" s="49">
        <v>279206</v>
      </c>
      <c r="I39" s="49">
        <v>1011</v>
      </c>
      <c r="J39" s="49">
        <v>411537</v>
      </c>
      <c r="K39" s="49"/>
      <c r="L39" s="49"/>
      <c r="M39" s="50"/>
      <c r="N39" s="49"/>
      <c r="O39" s="49"/>
    </row>
    <row r="40" spans="1:15" s="51" customFormat="1" ht="20.100000000000001" customHeight="1" x14ac:dyDescent="0.25">
      <c r="A40" s="46">
        <v>38</v>
      </c>
      <c r="B40" s="47" t="s">
        <v>78</v>
      </c>
      <c r="C40" s="48">
        <f t="shared" si="0"/>
        <v>879988</v>
      </c>
      <c r="D40" s="49">
        <v>275715</v>
      </c>
      <c r="E40" s="49">
        <v>102171</v>
      </c>
      <c r="F40" s="49">
        <v>101865</v>
      </c>
      <c r="G40" s="49">
        <f>101511-3631</f>
        <v>97880</v>
      </c>
      <c r="H40" s="49">
        <v>101504</v>
      </c>
      <c r="I40" s="49">
        <v>100155</v>
      </c>
      <c r="J40" s="49">
        <v>100698</v>
      </c>
      <c r="K40" s="49"/>
      <c r="L40" s="49"/>
      <c r="M40" s="49"/>
      <c r="N40" s="49"/>
      <c r="O40" s="49"/>
    </row>
    <row r="41" spans="1:15" s="51" customFormat="1" ht="20.100000000000001" customHeight="1" x14ac:dyDescent="0.25">
      <c r="A41" s="46">
        <v>39</v>
      </c>
      <c r="B41" s="47" t="s">
        <v>80</v>
      </c>
      <c r="C41" s="48">
        <f t="shared" si="0"/>
        <v>1020884</v>
      </c>
      <c r="D41" s="49">
        <v>343642</v>
      </c>
      <c r="E41" s="50">
        <v>0</v>
      </c>
      <c r="F41" s="49">
        <v>130856</v>
      </c>
      <c r="G41" s="49">
        <f>136235-16179</f>
        <v>120056</v>
      </c>
      <c r="H41" s="50">
        <v>0</v>
      </c>
      <c r="I41" s="49">
        <v>281035</v>
      </c>
      <c r="J41" s="49">
        <v>145295</v>
      </c>
      <c r="K41" s="50"/>
      <c r="L41" s="49"/>
      <c r="M41" s="50"/>
      <c r="N41" s="49"/>
      <c r="O41" s="49"/>
    </row>
    <row r="42" spans="1:15" s="51" customFormat="1" ht="20.100000000000001" customHeight="1" x14ac:dyDescent="0.25">
      <c r="A42" s="46">
        <v>40</v>
      </c>
      <c r="B42" s="47" t="s">
        <v>82</v>
      </c>
      <c r="C42" s="48">
        <f t="shared" si="0"/>
        <v>1079824</v>
      </c>
      <c r="D42" s="50">
        <v>0</v>
      </c>
      <c r="E42" s="50">
        <v>0</v>
      </c>
      <c r="F42" s="49">
        <v>493708</v>
      </c>
      <c r="G42" s="49">
        <f>91963-1107</f>
        <v>90856</v>
      </c>
      <c r="H42" s="49">
        <v>90500</v>
      </c>
      <c r="I42" s="49">
        <v>283683</v>
      </c>
      <c r="J42" s="49">
        <v>121077</v>
      </c>
      <c r="K42" s="49"/>
      <c r="L42" s="49"/>
      <c r="M42" s="49"/>
      <c r="N42" s="49"/>
      <c r="O42" s="49"/>
    </row>
    <row r="43" spans="1:15" s="51" customFormat="1" ht="20.100000000000001" customHeight="1" x14ac:dyDescent="0.25">
      <c r="A43" s="46">
        <v>41</v>
      </c>
      <c r="B43" s="47" t="s">
        <v>84</v>
      </c>
      <c r="C43" s="48">
        <f t="shared" si="0"/>
        <v>1345680</v>
      </c>
      <c r="D43" s="49">
        <v>178601</v>
      </c>
      <c r="E43" s="49">
        <v>362186</v>
      </c>
      <c r="F43" s="49">
        <v>185405</v>
      </c>
      <c r="G43" s="49">
        <f>183853-41</f>
        <v>183812</v>
      </c>
      <c r="H43" s="49">
        <v>199494</v>
      </c>
      <c r="I43" s="49">
        <v>236182</v>
      </c>
      <c r="J43" s="50">
        <v>0</v>
      </c>
      <c r="K43" s="49"/>
      <c r="L43" s="49"/>
      <c r="M43" s="49"/>
      <c r="N43" s="49"/>
      <c r="O43" s="49"/>
    </row>
    <row r="44" spans="1:15" s="51" customFormat="1" ht="20.100000000000001" customHeight="1" x14ac:dyDescent="0.25">
      <c r="A44" s="46">
        <v>42</v>
      </c>
      <c r="B44" s="47" t="s">
        <v>86</v>
      </c>
      <c r="C44" s="48">
        <f t="shared" si="0"/>
        <v>526479</v>
      </c>
      <c r="D44" s="49">
        <v>126017</v>
      </c>
      <c r="E44" s="50">
        <v>0</v>
      </c>
      <c r="F44" s="50">
        <v>0</v>
      </c>
      <c r="G44" s="49">
        <f>400841-379</f>
        <v>400462</v>
      </c>
      <c r="H44" s="50">
        <v>0</v>
      </c>
      <c r="I44" s="50">
        <v>0</v>
      </c>
      <c r="J44" s="50">
        <v>0</v>
      </c>
      <c r="K44" s="50"/>
      <c r="L44" s="49"/>
      <c r="M44" s="50"/>
      <c r="N44" s="49"/>
      <c r="O44" s="49"/>
    </row>
    <row r="45" spans="1:15" s="51" customFormat="1" ht="20.100000000000001" customHeight="1" x14ac:dyDescent="0.25">
      <c r="A45" s="46">
        <v>43</v>
      </c>
      <c r="B45" s="47" t="s">
        <v>88</v>
      </c>
      <c r="C45" s="48">
        <f t="shared" si="0"/>
        <v>924560</v>
      </c>
      <c r="D45" s="49">
        <v>291056</v>
      </c>
      <c r="E45" s="50">
        <v>0</v>
      </c>
      <c r="F45" s="49">
        <v>185150</v>
      </c>
      <c r="G45" s="49">
        <v>99697</v>
      </c>
      <c r="H45" s="49">
        <v>92612</v>
      </c>
      <c r="I45" s="49">
        <v>149767</v>
      </c>
      <c r="J45" s="49">
        <v>106278</v>
      </c>
      <c r="K45" s="49"/>
      <c r="L45" s="49"/>
      <c r="M45" s="50"/>
      <c r="N45" s="49"/>
      <c r="O45" s="49"/>
    </row>
    <row r="46" spans="1:15" s="51" customFormat="1" ht="20.100000000000001" customHeight="1" x14ac:dyDescent="0.25">
      <c r="A46" s="46">
        <v>44</v>
      </c>
      <c r="B46" s="47" t="s">
        <v>90</v>
      </c>
      <c r="C46" s="48">
        <f t="shared" si="0"/>
        <v>2358564</v>
      </c>
      <c r="D46" s="49">
        <v>249485</v>
      </c>
      <c r="E46" s="49">
        <v>634641</v>
      </c>
      <c r="F46" s="49">
        <v>467053</v>
      </c>
      <c r="G46" s="49">
        <f>237553-600</f>
        <v>236953</v>
      </c>
      <c r="H46" s="49">
        <v>242587</v>
      </c>
      <c r="I46" s="49">
        <v>243141</v>
      </c>
      <c r="J46" s="49">
        <v>284704</v>
      </c>
      <c r="K46" s="49"/>
      <c r="L46" s="49"/>
      <c r="M46" s="49"/>
      <c r="N46" s="49"/>
      <c r="O46" s="49"/>
    </row>
    <row r="47" spans="1:15" s="51" customFormat="1" ht="20.100000000000001" customHeight="1" x14ac:dyDescent="0.25">
      <c r="A47" s="46">
        <v>45</v>
      </c>
      <c r="B47" s="47" t="s">
        <v>92</v>
      </c>
      <c r="C47" s="48">
        <f t="shared" si="0"/>
        <v>2446535</v>
      </c>
      <c r="D47" s="49">
        <v>698296</v>
      </c>
      <c r="E47" s="49">
        <v>967275</v>
      </c>
      <c r="F47" s="49">
        <v>242659</v>
      </c>
      <c r="G47" s="49">
        <f>136694-12828</f>
        <v>123866</v>
      </c>
      <c r="H47" s="49">
        <v>130642</v>
      </c>
      <c r="I47" s="50">
        <v>0</v>
      </c>
      <c r="J47" s="49">
        <f>152244+131553</f>
        <v>283797</v>
      </c>
      <c r="K47" s="49"/>
      <c r="L47" s="49"/>
      <c r="M47" s="49"/>
      <c r="N47" s="50"/>
      <c r="O47" s="49"/>
    </row>
    <row r="48" spans="1:15" s="51" customFormat="1" ht="20.100000000000001" customHeight="1" x14ac:dyDescent="0.25">
      <c r="A48" s="46">
        <v>46</v>
      </c>
      <c r="B48" s="47" t="s">
        <v>94</v>
      </c>
      <c r="C48" s="48">
        <f t="shared" si="0"/>
        <v>2018472</v>
      </c>
      <c r="D48" s="49">
        <v>2164</v>
      </c>
      <c r="E48" s="50">
        <v>0</v>
      </c>
      <c r="F48" s="49">
        <v>320714</v>
      </c>
      <c r="G48" s="49">
        <v>170220</v>
      </c>
      <c r="H48" s="49">
        <v>354975</v>
      </c>
      <c r="I48" s="49">
        <v>632995</v>
      </c>
      <c r="J48" s="49">
        <v>537404</v>
      </c>
      <c r="K48" s="49"/>
      <c r="L48" s="49"/>
      <c r="M48" s="49"/>
      <c r="N48" s="49"/>
      <c r="O48" s="49"/>
    </row>
    <row r="49" spans="1:15" s="51" customFormat="1" ht="20.100000000000001" customHeight="1" x14ac:dyDescent="0.25">
      <c r="A49" s="46">
        <v>47</v>
      </c>
      <c r="B49" s="47" t="s">
        <v>96</v>
      </c>
      <c r="C49" s="48">
        <f t="shared" si="0"/>
        <v>607143</v>
      </c>
      <c r="D49" s="49">
        <v>84997</v>
      </c>
      <c r="E49" s="50">
        <v>0</v>
      </c>
      <c r="F49" s="49">
        <v>270127</v>
      </c>
      <c r="G49" s="50">
        <v>0</v>
      </c>
      <c r="H49" s="49">
        <v>77655</v>
      </c>
      <c r="I49" s="49">
        <v>43899</v>
      </c>
      <c r="J49" s="49">
        <v>130465</v>
      </c>
      <c r="K49" s="49"/>
      <c r="L49" s="49"/>
      <c r="M49" s="49"/>
      <c r="N49" s="50"/>
      <c r="O49" s="49"/>
    </row>
    <row r="50" spans="1:15" s="51" customFormat="1" ht="20.100000000000001" customHeight="1" x14ac:dyDescent="0.25">
      <c r="A50" s="46">
        <v>48</v>
      </c>
      <c r="B50" s="47" t="s">
        <v>98</v>
      </c>
      <c r="C50" s="48">
        <f t="shared" si="0"/>
        <v>1568016</v>
      </c>
      <c r="D50" s="49">
        <v>676</v>
      </c>
      <c r="E50" s="50">
        <v>0</v>
      </c>
      <c r="F50" s="49">
        <v>498383</v>
      </c>
      <c r="G50" s="49">
        <v>253188</v>
      </c>
      <c r="H50" s="49">
        <v>286119</v>
      </c>
      <c r="I50" s="49">
        <v>269483</v>
      </c>
      <c r="J50" s="49">
        <v>260167</v>
      </c>
      <c r="K50" s="49"/>
      <c r="L50" s="49"/>
      <c r="M50" s="49"/>
      <c r="N50" s="49"/>
      <c r="O50" s="49"/>
    </row>
    <row r="51" spans="1:15" s="51" customFormat="1" ht="20.100000000000001" customHeight="1" x14ac:dyDescent="0.25">
      <c r="A51" s="46">
        <v>49</v>
      </c>
      <c r="B51" s="47" t="s">
        <v>100</v>
      </c>
      <c r="C51" s="48">
        <f t="shared" si="0"/>
        <v>702519</v>
      </c>
      <c r="D51" s="50">
        <v>0</v>
      </c>
      <c r="E51" s="49">
        <v>258751</v>
      </c>
      <c r="F51" s="49">
        <v>129029</v>
      </c>
      <c r="G51" s="50">
        <v>0</v>
      </c>
      <c r="H51" s="49">
        <v>314739</v>
      </c>
      <c r="I51" s="50">
        <v>0</v>
      </c>
      <c r="J51" s="50">
        <v>0</v>
      </c>
      <c r="K51" s="49"/>
      <c r="L51" s="49"/>
      <c r="M51" s="49"/>
      <c r="N51" s="49"/>
      <c r="O51" s="49"/>
    </row>
    <row r="52" spans="1:15" s="51" customFormat="1" ht="20.100000000000001" customHeight="1" x14ac:dyDescent="0.25">
      <c r="A52" s="46">
        <v>50</v>
      </c>
      <c r="B52" s="47" t="s">
        <v>102</v>
      </c>
      <c r="C52" s="48">
        <f t="shared" si="0"/>
        <v>16052611</v>
      </c>
      <c r="D52" s="49">
        <f>4825166+2313291</f>
        <v>7138457</v>
      </c>
      <c r="E52" s="49">
        <v>1360073</v>
      </c>
      <c r="F52" s="49">
        <f>1814154+782563</f>
        <v>2596717</v>
      </c>
      <c r="G52" s="49">
        <f>1810516+325663-8112-38115</f>
        <v>2089952</v>
      </c>
      <c r="H52" s="49">
        <f>1875700+323810</f>
        <v>2199510</v>
      </c>
      <c r="I52" s="50">
        <v>0</v>
      </c>
      <c r="J52" s="49">
        <f>344505+323397</f>
        <v>667902</v>
      </c>
      <c r="K52" s="49"/>
      <c r="L52" s="49"/>
      <c r="M52" s="49"/>
      <c r="N52" s="49"/>
      <c r="O52" s="49"/>
    </row>
    <row r="53" spans="1:15" s="51" customFormat="1" ht="20.100000000000001" customHeight="1" x14ac:dyDescent="0.25">
      <c r="A53" s="46">
        <v>51</v>
      </c>
      <c r="B53" s="47" t="s">
        <v>104</v>
      </c>
      <c r="C53" s="48">
        <f t="shared" si="0"/>
        <v>2400825</v>
      </c>
      <c r="D53" s="49">
        <v>344010</v>
      </c>
      <c r="E53" s="49">
        <v>832761</v>
      </c>
      <c r="F53" s="50">
        <v>0</v>
      </c>
      <c r="G53" s="49">
        <v>55336</v>
      </c>
      <c r="H53" s="49">
        <v>162733</v>
      </c>
      <c r="I53" s="49">
        <v>718326</v>
      </c>
      <c r="J53" s="50">
        <v>287659</v>
      </c>
      <c r="K53" s="49"/>
      <c r="L53" s="49"/>
      <c r="M53" s="49"/>
      <c r="N53" s="49"/>
      <c r="O53" s="49"/>
    </row>
    <row r="54" spans="1:15" s="51" customFormat="1" ht="20.100000000000001" customHeight="1" x14ac:dyDescent="0.25">
      <c r="A54" s="46">
        <v>52</v>
      </c>
      <c r="B54" s="47" t="s">
        <v>158</v>
      </c>
      <c r="C54" s="48">
        <f t="shared" si="0"/>
        <v>416279</v>
      </c>
      <c r="D54" s="49">
        <v>162295</v>
      </c>
      <c r="E54" s="50">
        <v>0</v>
      </c>
      <c r="F54" s="49">
        <v>63722</v>
      </c>
      <c r="G54" s="49">
        <f>79804-15595</f>
        <v>64209</v>
      </c>
      <c r="H54" s="49">
        <v>6616</v>
      </c>
      <c r="I54" s="49">
        <v>72884</v>
      </c>
      <c r="J54" s="49">
        <v>46553</v>
      </c>
      <c r="K54" s="49"/>
      <c r="L54" s="49"/>
      <c r="M54" s="49"/>
      <c r="N54" s="49"/>
      <c r="O54" s="49"/>
    </row>
    <row r="55" spans="1:15" s="51" customFormat="1" ht="20.100000000000001" customHeight="1" x14ac:dyDescent="0.25">
      <c r="A55" s="46">
        <v>53</v>
      </c>
      <c r="B55" s="47" t="s">
        <v>108</v>
      </c>
      <c r="C55" s="48">
        <f t="shared" si="0"/>
        <v>2114330</v>
      </c>
      <c r="D55" s="49">
        <v>572578</v>
      </c>
      <c r="E55" s="49">
        <v>239405</v>
      </c>
      <c r="F55" s="49">
        <v>254805</v>
      </c>
      <c r="G55" s="49">
        <v>271182</v>
      </c>
      <c r="H55" s="49">
        <v>248498</v>
      </c>
      <c r="I55" s="49">
        <v>271476</v>
      </c>
      <c r="J55" s="49">
        <v>256386</v>
      </c>
      <c r="K55" s="49"/>
      <c r="L55" s="49"/>
      <c r="M55" s="49"/>
      <c r="N55" s="49"/>
      <c r="O55" s="49"/>
    </row>
    <row r="56" spans="1:15" s="51" customFormat="1" ht="20.100000000000001" customHeight="1" x14ac:dyDescent="0.25">
      <c r="A56" s="46">
        <v>54</v>
      </c>
      <c r="B56" s="47" t="s">
        <v>110</v>
      </c>
      <c r="C56" s="48">
        <f t="shared" si="0"/>
        <v>1952765</v>
      </c>
      <c r="D56" s="49">
        <v>994816</v>
      </c>
      <c r="E56" s="50">
        <v>0</v>
      </c>
      <c r="F56" s="49">
        <v>368992</v>
      </c>
      <c r="G56" s="52">
        <v>-925</v>
      </c>
      <c r="H56" s="49">
        <v>197893</v>
      </c>
      <c r="I56" s="49">
        <v>194755</v>
      </c>
      <c r="J56" s="49">
        <v>197234</v>
      </c>
      <c r="K56" s="50"/>
      <c r="L56" s="50"/>
      <c r="M56" s="49"/>
      <c r="N56" s="49"/>
      <c r="O56" s="49"/>
    </row>
    <row r="57" spans="1:15" s="51" customFormat="1" ht="20.100000000000001" customHeight="1" x14ac:dyDescent="0.25">
      <c r="A57" s="46">
        <v>55</v>
      </c>
      <c r="B57" s="47" t="s">
        <v>112</v>
      </c>
      <c r="C57" s="48">
        <f t="shared" si="0"/>
        <v>1589336</v>
      </c>
      <c r="D57" s="49">
        <v>370765</v>
      </c>
      <c r="E57" s="49">
        <v>208876</v>
      </c>
      <c r="F57" s="49">
        <v>194079</v>
      </c>
      <c r="G57" s="49">
        <v>194838</v>
      </c>
      <c r="H57" s="49">
        <v>187742</v>
      </c>
      <c r="I57" s="50">
        <v>0</v>
      </c>
      <c r="J57" s="49">
        <f>237823+195213</f>
        <v>433036</v>
      </c>
      <c r="K57" s="49"/>
      <c r="L57" s="49"/>
      <c r="M57" s="49"/>
      <c r="N57" s="49"/>
      <c r="O57" s="49"/>
    </row>
    <row r="58" spans="1:15" s="51" customFormat="1" ht="20.100000000000001" customHeight="1" x14ac:dyDescent="0.25">
      <c r="A58" s="46">
        <v>56</v>
      </c>
      <c r="B58" s="47" t="s">
        <v>114</v>
      </c>
      <c r="C58" s="53">
        <f t="shared" si="0"/>
        <v>966771</v>
      </c>
      <c r="D58" s="49">
        <v>150110</v>
      </c>
      <c r="E58" s="49">
        <v>115551</v>
      </c>
      <c r="F58" s="49">
        <v>109156</v>
      </c>
      <c r="G58" s="49">
        <f>370869-8775</f>
        <v>362094</v>
      </c>
      <c r="H58" s="49">
        <v>120311</v>
      </c>
      <c r="I58" s="49">
        <v>109549</v>
      </c>
      <c r="J58" s="50">
        <v>0</v>
      </c>
      <c r="K58" s="49"/>
      <c r="L58" s="49"/>
      <c r="M58" s="49"/>
      <c r="N58" s="49"/>
      <c r="O58" s="49"/>
    </row>
    <row r="59" spans="1:15" s="51" customFormat="1" ht="20.100000000000001" customHeight="1" x14ac:dyDescent="0.25">
      <c r="A59" s="46">
        <v>57</v>
      </c>
      <c r="B59" s="47" t="s">
        <v>116</v>
      </c>
      <c r="C59" s="53">
        <f t="shared" si="0"/>
        <v>991605</v>
      </c>
      <c r="D59" s="49">
        <v>124477</v>
      </c>
      <c r="E59" s="49">
        <v>459522</v>
      </c>
      <c r="F59" s="50">
        <v>0</v>
      </c>
      <c r="G59" s="52">
        <v>-5255</v>
      </c>
      <c r="H59" s="49">
        <v>155544</v>
      </c>
      <c r="I59" s="49">
        <v>175304</v>
      </c>
      <c r="J59" s="49">
        <v>82013</v>
      </c>
      <c r="K59" s="49"/>
      <c r="L59" s="49"/>
      <c r="M59" s="49"/>
      <c r="N59" s="49"/>
      <c r="O59" s="49"/>
    </row>
    <row r="60" spans="1:15" s="51" customFormat="1" ht="20.100000000000001" customHeight="1" x14ac:dyDescent="0.25">
      <c r="A60" s="46">
        <v>58</v>
      </c>
      <c r="B60" s="47" t="s">
        <v>118</v>
      </c>
      <c r="C60" s="48">
        <f t="shared" si="0"/>
        <v>3290341</v>
      </c>
      <c r="D60" s="49">
        <v>340432</v>
      </c>
      <c r="E60" s="50">
        <v>0</v>
      </c>
      <c r="F60" s="49">
        <v>1392097</v>
      </c>
      <c r="G60" s="49">
        <f>310067-11072</f>
        <v>298995</v>
      </c>
      <c r="H60" s="49">
        <v>932433</v>
      </c>
      <c r="I60" s="49">
        <v>326384</v>
      </c>
      <c r="J60" s="50">
        <v>0</v>
      </c>
      <c r="K60" s="49"/>
      <c r="L60" s="49"/>
      <c r="M60" s="49"/>
      <c r="N60" s="49"/>
      <c r="O60" s="49"/>
    </row>
    <row r="61" spans="1:15" s="51" customFormat="1" ht="20.100000000000001" customHeight="1" x14ac:dyDescent="0.25">
      <c r="A61" s="46">
        <v>59</v>
      </c>
      <c r="B61" s="47" t="s">
        <v>120</v>
      </c>
      <c r="C61" s="53">
        <f>SUM(D61:O61)</f>
        <v>1755190</v>
      </c>
      <c r="D61" s="49">
        <v>202035</v>
      </c>
      <c r="E61" s="49">
        <v>299976</v>
      </c>
      <c r="F61" s="49">
        <v>299742</v>
      </c>
      <c r="G61" s="49">
        <f>38866-899</f>
        <v>37967</v>
      </c>
      <c r="H61" s="49">
        <v>300406</v>
      </c>
      <c r="I61" s="49">
        <v>307830</v>
      </c>
      <c r="J61" s="49">
        <v>307234</v>
      </c>
      <c r="K61" s="49"/>
      <c r="L61" s="49"/>
      <c r="M61" s="49"/>
      <c r="N61" s="50"/>
      <c r="O61" s="49"/>
    </row>
    <row r="62" spans="1:15" s="51" customFormat="1" ht="20.100000000000001" customHeight="1" thickBot="1" x14ac:dyDescent="0.3">
      <c r="A62" s="46">
        <v>60</v>
      </c>
      <c r="B62" s="47" t="s">
        <v>122</v>
      </c>
      <c r="C62" s="53">
        <f t="shared" si="0"/>
        <v>668737</v>
      </c>
      <c r="D62" s="49">
        <v>315630</v>
      </c>
      <c r="E62" s="49">
        <v>67451</v>
      </c>
      <c r="F62" s="49">
        <v>70024</v>
      </c>
      <c r="G62" s="49">
        <v>68866</v>
      </c>
      <c r="H62" s="49">
        <v>74839</v>
      </c>
      <c r="I62" s="49">
        <v>71927</v>
      </c>
      <c r="J62" s="50">
        <v>0</v>
      </c>
      <c r="K62" s="50"/>
      <c r="L62" s="49"/>
      <c r="M62" s="49"/>
      <c r="N62" s="49"/>
      <c r="O62" s="49"/>
    </row>
    <row r="63" spans="1:15" s="59" customFormat="1" ht="16.5" thickBot="1" x14ac:dyDescent="0.3">
      <c r="A63" s="110" t="s">
        <v>141</v>
      </c>
      <c r="B63" s="110"/>
      <c r="C63" s="56">
        <f>SUM(C3:C62)</f>
        <v>110967562</v>
      </c>
      <c r="D63" s="56">
        <f t="shared" ref="D63:O63" si="1">SUM(D3:D62)</f>
        <v>25364364</v>
      </c>
      <c r="E63" s="56">
        <f>SUM(E3:E62)</f>
        <v>16981778</v>
      </c>
      <c r="F63" s="56">
        <f t="shared" si="1"/>
        <v>18893917</v>
      </c>
      <c r="G63" s="56">
        <f>SUM(G3:G62)</f>
        <v>11067237</v>
      </c>
      <c r="H63" s="57">
        <f t="shared" si="1"/>
        <v>14574792</v>
      </c>
      <c r="I63" s="57">
        <f t="shared" si="1"/>
        <v>13096855</v>
      </c>
      <c r="J63" s="57">
        <f t="shared" si="1"/>
        <v>10988619</v>
      </c>
      <c r="K63" s="58">
        <f t="shared" si="1"/>
        <v>0</v>
      </c>
      <c r="L63" s="58">
        <f t="shared" si="1"/>
        <v>0</v>
      </c>
      <c r="M63" s="58">
        <f t="shared" si="1"/>
        <v>0</v>
      </c>
      <c r="N63" s="58">
        <f>SUM(N3:N62)</f>
        <v>0</v>
      </c>
      <c r="O63" s="58">
        <f t="shared" si="1"/>
        <v>0</v>
      </c>
    </row>
  </sheetData>
  <mergeCells count="2">
    <mergeCell ref="A1:O1"/>
    <mergeCell ref="A63:B63"/>
  </mergeCells>
  <printOptions horizontalCentered="1" verticalCentered="1"/>
  <pageMargins left="0" right="0" top="0" bottom="0" header="0" footer="0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90C8-A7E8-4C47-88F3-234FBD7B11A7}">
  <sheetPr>
    <pageSetUpPr fitToPage="1"/>
  </sheetPr>
  <dimension ref="A1:F66"/>
  <sheetViews>
    <sheetView tabSelected="1" topLeftCell="A34" workbookViewId="0">
      <selection activeCell="I64" sqref="I64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104" t="s">
        <v>164</v>
      </c>
      <c r="B1" s="105"/>
      <c r="C1" s="105"/>
      <c r="D1" s="105"/>
      <c r="E1" s="105"/>
      <c r="F1" s="106"/>
    </row>
    <row r="2" spans="1:6" s="2" customFormat="1" ht="11.25" customHeight="1" x14ac:dyDescent="0.2">
      <c r="A2" s="121" t="s">
        <v>1</v>
      </c>
      <c r="B2" s="121" t="s">
        <v>2</v>
      </c>
      <c r="C2" s="121" t="s">
        <v>128</v>
      </c>
      <c r="D2" s="121" t="s">
        <v>129</v>
      </c>
      <c r="E2" s="121" t="s">
        <v>130</v>
      </c>
      <c r="F2" s="122" t="s">
        <v>143</v>
      </c>
    </row>
    <row r="3" spans="1:6" s="2" customFormat="1" ht="11.25" x14ac:dyDescent="0.2">
      <c r="A3" s="123" t="s">
        <v>1</v>
      </c>
      <c r="B3" s="123"/>
      <c r="C3" s="123"/>
      <c r="D3" s="123"/>
      <c r="E3" s="123"/>
      <c r="F3" s="124" t="s">
        <v>144</v>
      </c>
    </row>
    <row r="4" spans="1:6" s="2" customFormat="1" ht="12" thickBot="1" x14ac:dyDescent="0.25">
      <c r="A4" s="125"/>
      <c r="B4" s="125"/>
      <c r="C4" s="125"/>
      <c r="D4" s="125"/>
      <c r="E4" s="125"/>
      <c r="F4" s="126"/>
    </row>
    <row r="5" spans="1:6" x14ac:dyDescent="0.2">
      <c r="A5" s="61" t="s">
        <v>3</v>
      </c>
      <c r="B5" s="61" t="s">
        <v>4</v>
      </c>
      <c r="C5" s="61">
        <v>519490.7</v>
      </c>
      <c r="D5" s="61">
        <v>99640.77</v>
      </c>
      <c r="E5" s="61">
        <v>2694.48</v>
      </c>
      <c r="F5" s="61">
        <f>SUM(C5:E5)</f>
        <v>621825.94999999995</v>
      </c>
    </row>
    <row r="6" spans="1:6" x14ac:dyDescent="0.2">
      <c r="A6" s="62" t="s">
        <v>5</v>
      </c>
      <c r="B6" s="62" t="s">
        <v>6</v>
      </c>
      <c r="C6" s="62">
        <v>567955.37</v>
      </c>
      <c r="D6" s="62">
        <v>108936.52</v>
      </c>
      <c r="E6" s="62">
        <v>2945.86</v>
      </c>
      <c r="F6" s="62">
        <f>SUM(C6:E6)</f>
        <v>679837.75</v>
      </c>
    </row>
    <row r="7" spans="1:6" x14ac:dyDescent="0.2">
      <c r="A7" s="62" t="s">
        <v>7</v>
      </c>
      <c r="B7" s="62" t="s">
        <v>8</v>
      </c>
      <c r="C7" s="62">
        <v>602823.27</v>
      </c>
      <c r="D7" s="62">
        <v>115624.35</v>
      </c>
      <c r="E7" s="62">
        <v>3126.71</v>
      </c>
      <c r="F7" s="62">
        <f t="shared" ref="F7:F63" si="0">SUM(C7:E7)</f>
        <v>721574.33</v>
      </c>
    </row>
    <row r="8" spans="1:6" x14ac:dyDescent="0.2">
      <c r="A8" s="62" t="s">
        <v>9</v>
      </c>
      <c r="B8" s="62" t="s">
        <v>10</v>
      </c>
      <c r="C8" s="62">
        <v>685593.15</v>
      </c>
      <c r="D8" s="62">
        <v>131500</v>
      </c>
      <c r="E8" s="62">
        <v>3556.02</v>
      </c>
      <c r="F8" s="62">
        <f t="shared" si="0"/>
        <v>820649.17</v>
      </c>
    </row>
    <row r="9" spans="1:6" x14ac:dyDescent="0.2">
      <c r="A9" s="62" t="s">
        <v>11</v>
      </c>
      <c r="B9" s="62" t="s">
        <v>12</v>
      </c>
      <c r="C9" s="62">
        <v>3086798.62</v>
      </c>
      <c r="D9" s="62">
        <v>592062.56000000006</v>
      </c>
      <c r="E9" s="62">
        <v>16010.51</v>
      </c>
      <c r="F9" s="62">
        <f t="shared" si="0"/>
        <v>3694871.69</v>
      </c>
    </row>
    <row r="10" spans="1:6" x14ac:dyDescent="0.2">
      <c r="A10" s="62" t="s">
        <v>13</v>
      </c>
      <c r="B10" s="62" t="s">
        <v>14</v>
      </c>
      <c r="C10" s="62">
        <v>520955.32</v>
      </c>
      <c r="D10" s="62">
        <v>99921.69</v>
      </c>
      <c r="E10" s="62">
        <v>2702.08</v>
      </c>
      <c r="F10" s="62">
        <f t="shared" si="0"/>
        <v>623579.09</v>
      </c>
    </row>
    <row r="11" spans="1:6" x14ac:dyDescent="0.2">
      <c r="A11" s="62" t="s">
        <v>15</v>
      </c>
      <c r="B11" s="62" t="s">
        <v>16</v>
      </c>
      <c r="C11" s="62">
        <v>393748.67</v>
      </c>
      <c r="D11" s="62">
        <v>75522.86</v>
      </c>
      <c r="E11" s="62">
        <v>2042.28</v>
      </c>
      <c r="F11" s="62">
        <f t="shared" si="0"/>
        <v>471313.81</v>
      </c>
    </row>
    <row r="12" spans="1:6" x14ac:dyDescent="0.2">
      <c r="A12" s="62" t="s">
        <v>17</v>
      </c>
      <c r="B12" s="62" t="s">
        <v>18</v>
      </c>
      <c r="C12" s="62">
        <v>1143834.3400000001</v>
      </c>
      <c r="D12" s="62">
        <v>219392.83</v>
      </c>
      <c r="E12" s="62">
        <v>5932.81</v>
      </c>
      <c r="F12" s="62">
        <f t="shared" si="0"/>
        <v>1369159.9800000002</v>
      </c>
    </row>
    <row r="13" spans="1:6" x14ac:dyDescent="0.2">
      <c r="A13" s="62" t="s">
        <v>19</v>
      </c>
      <c r="B13" s="62" t="s">
        <v>20</v>
      </c>
      <c r="C13" s="62">
        <v>1563387.83</v>
      </c>
      <c r="D13" s="62">
        <v>299865.17</v>
      </c>
      <c r="E13" s="62">
        <v>8108.94</v>
      </c>
      <c r="F13" s="62">
        <f t="shared" si="0"/>
        <v>1871361.94</v>
      </c>
    </row>
    <row r="14" spans="1:6" x14ac:dyDescent="0.2">
      <c r="A14" s="62" t="s">
        <v>21</v>
      </c>
      <c r="B14" s="62" t="s">
        <v>22</v>
      </c>
      <c r="C14" s="62">
        <v>998073.44</v>
      </c>
      <c r="D14" s="62">
        <v>191435.2</v>
      </c>
      <c r="E14" s="62">
        <v>5176.78</v>
      </c>
      <c r="F14" s="62">
        <f t="shared" si="0"/>
        <v>1194685.42</v>
      </c>
    </row>
    <row r="15" spans="1:6" x14ac:dyDescent="0.2">
      <c r="A15" s="62" t="s">
        <v>23</v>
      </c>
      <c r="B15" s="62" t="s">
        <v>24</v>
      </c>
      <c r="C15" s="62">
        <v>545657.93999999994</v>
      </c>
      <c r="D15" s="62">
        <v>104659.77</v>
      </c>
      <c r="E15" s="62">
        <v>2830.2</v>
      </c>
      <c r="F15" s="62">
        <f t="shared" si="0"/>
        <v>653147.90999999992</v>
      </c>
    </row>
    <row r="16" spans="1:6" x14ac:dyDescent="0.2">
      <c r="A16" s="62" t="s">
        <v>25</v>
      </c>
      <c r="B16" s="62" t="s">
        <v>26</v>
      </c>
      <c r="C16" s="62">
        <v>475881.37</v>
      </c>
      <c r="D16" s="62">
        <v>91276.29</v>
      </c>
      <c r="E16" s="62">
        <v>2468.29</v>
      </c>
      <c r="F16" s="62">
        <f t="shared" si="0"/>
        <v>569625.95000000007</v>
      </c>
    </row>
    <row r="17" spans="1:6" x14ac:dyDescent="0.2">
      <c r="A17" s="62" t="s">
        <v>27</v>
      </c>
      <c r="B17" s="62" t="s">
        <v>28</v>
      </c>
      <c r="C17" s="62">
        <v>772085.84</v>
      </c>
      <c r="D17" s="62">
        <v>148089.71</v>
      </c>
      <c r="E17" s="62">
        <v>4004.63</v>
      </c>
      <c r="F17" s="62">
        <f t="shared" si="0"/>
        <v>924180.17999999993</v>
      </c>
    </row>
    <row r="18" spans="1:6" x14ac:dyDescent="0.2">
      <c r="A18" s="62" t="s">
        <v>29</v>
      </c>
      <c r="B18" s="62" t="s">
        <v>30</v>
      </c>
      <c r="C18" s="62">
        <v>486810.03</v>
      </c>
      <c r="D18" s="62">
        <v>93372.46</v>
      </c>
      <c r="E18" s="62">
        <v>2524.9699999999998</v>
      </c>
      <c r="F18" s="62">
        <f t="shared" si="0"/>
        <v>582707.46</v>
      </c>
    </row>
    <row r="19" spans="1:6" x14ac:dyDescent="0.2">
      <c r="A19" s="62" t="s">
        <v>31</v>
      </c>
      <c r="B19" s="62" t="s">
        <v>32</v>
      </c>
      <c r="C19" s="62">
        <v>476047.53</v>
      </c>
      <c r="D19" s="62">
        <v>91308.160000000003</v>
      </c>
      <c r="E19" s="62">
        <v>2469.15</v>
      </c>
      <c r="F19" s="62">
        <f t="shared" si="0"/>
        <v>569824.84000000008</v>
      </c>
    </row>
    <row r="20" spans="1:6" x14ac:dyDescent="0.2">
      <c r="A20" s="62" t="s">
        <v>33</v>
      </c>
      <c r="B20" s="62" t="s">
        <v>34</v>
      </c>
      <c r="C20" s="62">
        <v>1977149.13</v>
      </c>
      <c r="D20" s="62">
        <v>379226.54</v>
      </c>
      <c r="E20" s="62">
        <v>10255.02</v>
      </c>
      <c r="F20" s="62">
        <f t="shared" si="0"/>
        <v>2366630.69</v>
      </c>
    </row>
    <row r="21" spans="1:6" x14ac:dyDescent="0.2">
      <c r="A21" s="62" t="s">
        <v>35</v>
      </c>
      <c r="B21" s="62" t="s">
        <v>36</v>
      </c>
      <c r="C21" s="62">
        <v>538712.78</v>
      </c>
      <c r="D21" s="62">
        <v>103327.66</v>
      </c>
      <c r="E21" s="62">
        <v>2794.17</v>
      </c>
      <c r="F21" s="62">
        <f t="shared" si="0"/>
        <v>644834.6100000001</v>
      </c>
    </row>
    <row r="22" spans="1:6" x14ac:dyDescent="0.2">
      <c r="A22" s="62" t="s">
        <v>37</v>
      </c>
      <c r="B22" s="62" t="s">
        <v>38</v>
      </c>
      <c r="C22" s="62">
        <v>785835.32</v>
      </c>
      <c r="D22" s="62">
        <v>150726.93</v>
      </c>
      <c r="E22" s="62">
        <v>4075.95</v>
      </c>
      <c r="F22" s="62">
        <f t="shared" si="0"/>
        <v>940638.2</v>
      </c>
    </row>
    <row r="23" spans="1:6" x14ac:dyDescent="0.2">
      <c r="A23" s="62" t="s">
        <v>39</v>
      </c>
      <c r="B23" s="62" t="s">
        <v>40</v>
      </c>
      <c r="C23" s="62">
        <v>519080.36</v>
      </c>
      <c r="D23" s="62">
        <v>99562.06</v>
      </c>
      <c r="E23" s="62">
        <v>2692.35</v>
      </c>
      <c r="F23" s="62">
        <f t="shared" si="0"/>
        <v>621334.7699999999</v>
      </c>
    </row>
    <row r="24" spans="1:6" x14ac:dyDescent="0.2">
      <c r="A24" s="62" t="s">
        <v>41</v>
      </c>
      <c r="B24" s="62" t="s">
        <v>42</v>
      </c>
      <c r="C24" s="62">
        <v>627619.46</v>
      </c>
      <c r="D24" s="62">
        <v>120380.38</v>
      </c>
      <c r="E24" s="62">
        <v>3255.31</v>
      </c>
      <c r="F24" s="62">
        <f t="shared" si="0"/>
        <v>751255.15</v>
      </c>
    </row>
    <row r="25" spans="1:6" x14ac:dyDescent="0.2">
      <c r="A25" s="62" t="s">
        <v>43</v>
      </c>
      <c r="B25" s="62" t="s">
        <v>44</v>
      </c>
      <c r="C25" s="62">
        <v>386277.13</v>
      </c>
      <c r="D25" s="62">
        <v>74089.78</v>
      </c>
      <c r="E25" s="62">
        <v>2003.53</v>
      </c>
      <c r="F25" s="62">
        <f t="shared" si="0"/>
        <v>462370.44000000006</v>
      </c>
    </row>
    <row r="26" spans="1:6" x14ac:dyDescent="0.2">
      <c r="A26" s="62" t="s">
        <v>45</v>
      </c>
      <c r="B26" s="62" t="s">
        <v>46</v>
      </c>
      <c r="C26" s="62">
        <v>574522.69999999995</v>
      </c>
      <c r="D26" s="62">
        <v>110196.17</v>
      </c>
      <c r="E26" s="62">
        <v>2979.91</v>
      </c>
      <c r="F26" s="62">
        <f t="shared" si="0"/>
        <v>687698.78</v>
      </c>
    </row>
    <row r="27" spans="1:6" x14ac:dyDescent="0.2">
      <c r="A27" s="62" t="s">
        <v>47</v>
      </c>
      <c r="B27" s="62" t="s">
        <v>48</v>
      </c>
      <c r="C27" s="62">
        <v>443153.53</v>
      </c>
      <c r="D27" s="62">
        <v>84998.94</v>
      </c>
      <c r="E27" s="62">
        <v>2298.54</v>
      </c>
      <c r="F27" s="62">
        <f t="shared" si="0"/>
        <v>530451.01</v>
      </c>
    </row>
    <row r="28" spans="1:6" x14ac:dyDescent="0.2">
      <c r="A28" s="62" t="s">
        <v>49</v>
      </c>
      <c r="B28" s="62" t="s">
        <v>50</v>
      </c>
      <c r="C28" s="62">
        <v>750811.35</v>
      </c>
      <c r="D28" s="62">
        <v>144009.16</v>
      </c>
      <c r="E28" s="62">
        <v>3894.29</v>
      </c>
      <c r="F28" s="62">
        <f t="shared" si="0"/>
        <v>898714.8</v>
      </c>
    </row>
    <row r="29" spans="1:6" x14ac:dyDescent="0.2">
      <c r="A29" s="62" t="s">
        <v>51</v>
      </c>
      <c r="B29" s="62" t="s">
        <v>52</v>
      </c>
      <c r="C29" s="62">
        <v>767166.96</v>
      </c>
      <c r="D29" s="62">
        <v>147146.25</v>
      </c>
      <c r="E29" s="62">
        <v>3979.11</v>
      </c>
      <c r="F29" s="62">
        <f t="shared" si="0"/>
        <v>918292.32</v>
      </c>
    </row>
    <row r="30" spans="1:6" x14ac:dyDescent="0.2">
      <c r="A30" s="62" t="s">
        <v>53</v>
      </c>
      <c r="B30" s="62" t="s">
        <v>54</v>
      </c>
      <c r="C30" s="62">
        <v>780692.31</v>
      </c>
      <c r="D30" s="62">
        <v>149740.47</v>
      </c>
      <c r="E30" s="62">
        <v>4049.28</v>
      </c>
      <c r="F30" s="62">
        <f t="shared" si="0"/>
        <v>934482.06</v>
      </c>
    </row>
    <row r="31" spans="1:6" x14ac:dyDescent="0.2">
      <c r="A31" s="62" t="s">
        <v>55</v>
      </c>
      <c r="B31" s="62" t="s">
        <v>56</v>
      </c>
      <c r="C31" s="62">
        <v>860475.03</v>
      </c>
      <c r="D31" s="62">
        <v>165043.18</v>
      </c>
      <c r="E31" s="62">
        <v>4463.09</v>
      </c>
      <c r="F31" s="62">
        <f t="shared" si="0"/>
        <v>1029981.2999999999</v>
      </c>
    </row>
    <row r="32" spans="1:6" x14ac:dyDescent="0.2">
      <c r="A32" s="62" t="s">
        <v>57</v>
      </c>
      <c r="B32" s="62" t="s">
        <v>58</v>
      </c>
      <c r="C32" s="62">
        <v>486659.11</v>
      </c>
      <c r="D32" s="62">
        <v>93343.52</v>
      </c>
      <c r="E32" s="62">
        <v>2524.19</v>
      </c>
      <c r="F32" s="62">
        <f t="shared" si="0"/>
        <v>582526.81999999995</v>
      </c>
    </row>
    <row r="33" spans="1:6" x14ac:dyDescent="0.2">
      <c r="A33" s="62" t="s">
        <v>59</v>
      </c>
      <c r="B33" s="62" t="s">
        <v>60</v>
      </c>
      <c r="C33" s="62">
        <v>407001.95</v>
      </c>
      <c r="D33" s="62">
        <v>78064.899999999994</v>
      </c>
      <c r="E33" s="62">
        <v>2111.0300000000002</v>
      </c>
      <c r="F33" s="62">
        <f t="shared" si="0"/>
        <v>487177.88</v>
      </c>
    </row>
    <row r="34" spans="1:6" x14ac:dyDescent="0.2">
      <c r="A34" s="62" t="s">
        <v>61</v>
      </c>
      <c r="B34" s="62" t="s">
        <v>62</v>
      </c>
      <c r="C34" s="62">
        <v>515021.71</v>
      </c>
      <c r="D34" s="62">
        <v>98783.6</v>
      </c>
      <c r="E34" s="62">
        <v>2671.3</v>
      </c>
      <c r="F34" s="62">
        <f t="shared" si="0"/>
        <v>616476.6100000001</v>
      </c>
    </row>
    <row r="35" spans="1:6" x14ac:dyDescent="0.2">
      <c r="A35" s="62" t="s">
        <v>63</v>
      </c>
      <c r="B35" s="62" t="s">
        <v>64</v>
      </c>
      <c r="C35" s="62">
        <v>363047.91</v>
      </c>
      <c r="D35" s="62">
        <v>69634.3</v>
      </c>
      <c r="E35" s="62">
        <v>1883.05</v>
      </c>
      <c r="F35" s="62">
        <f t="shared" si="0"/>
        <v>434565.25999999995</v>
      </c>
    </row>
    <row r="36" spans="1:6" x14ac:dyDescent="0.2">
      <c r="A36" s="62" t="s">
        <v>65</v>
      </c>
      <c r="B36" s="62" t="s">
        <v>66</v>
      </c>
      <c r="C36" s="62">
        <v>440226.58</v>
      </c>
      <c r="D36" s="62">
        <v>84437.54</v>
      </c>
      <c r="E36" s="62">
        <v>2283.36</v>
      </c>
      <c r="F36" s="62">
        <f t="shared" si="0"/>
        <v>526947.48</v>
      </c>
    </row>
    <row r="37" spans="1:6" x14ac:dyDescent="0.2">
      <c r="A37" s="62" t="s">
        <v>67</v>
      </c>
      <c r="B37" s="62" t="s">
        <v>68</v>
      </c>
      <c r="C37" s="62">
        <v>483687.78</v>
      </c>
      <c r="D37" s="62">
        <v>92773.6</v>
      </c>
      <c r="E37" s="62">
        <v>2508.7800000000002</v>
      </c>
      <c r="F37" s="62">
        <f t="shared" si="0"/>
        <v>578970.16</v>
      </c>
    </row>
    <row r="38" spans="1:6" x14ac:dyDescent="0.2">
      <c r="A38" s="62" t="s">
        <v>69</v>
      </c>
      <c r="B38" s="62" t="s">
        <v>70</v>
      </c>
      <c r="C38" s="62">
        <v>1078472.4099999999</v>
      </c>
      <c r="D38" s="62">
        <v>206856.1</v>
      </c>
      <c r="E38" s="62">
        <v>5593.79</v>
      </c>
      <c r="F38" s="62">
        <f t="shared" si="0"/>
        <v>1290922.3</v>
      </c>
    </row>
    <row r="39" spans="1:6" x14ac:dyDescent="0.2">
      <c r="A39" s="62" t="s">
        <v>71</v>
      </c>
      <c r="B39" s="62" t="s">
        <v>72</v>
      </c>
      <c r="C39" s="62">
        <v>507420.49</v>
      </c>
      <c r="D39" s="62">
        <v>97325.65</v>
      </c>
      <c r="E39" s="62">
        <v>2631.87</v>
      </c>
      <c r="F39" s="62">
        <f t="shared" si="0"/>
        <v>607378.01</v>
      </c>
    </row>
    <row r="40" spans="1:6" x14ac:dyDescent="0.2">
      <c r="A40" s="62" t="s">
        <v>73</v>
      </c>
      <c r="B40" s="62" t="s">
        <v>74</v>
      </c>
      <c r="C40" s="62">
        <v>1295750.1000000001</v>
      </c>
      <c r="D40" s="62">
        <v>248530.99</v>
      </c>
      <c r="E40" s="62">
        <v>6720.75</v>
      </c>
      <c r="F40" s="62">
        <f t="shared" si="0"/>
        <v>1551001.84</v>
      </c>
    </row>
    <row r="41" spans="1:6" x14ac:dyDescent="0.2">
      <c r="A41" s="62" t="s">
        <v>75</v>
      </c>
      <c r="B41" s="62" t="s">
        <v>76</v>
      </c>
      <c r="C41" s="62">
        <v>421516.45</v>
      </c>
      <c r="D41" s="62">
        <v>80848.850000000006</v>
      </c>
      <c r="E41" s="62">
        <v>2186.3000000000002</v>
      </c>
      <c r="F41" s="62">
        <f t="shared" si="0"/>
        <v>504551.60000000003</v>
      </c>
    </row>
    <row r="42" spans="1:6" x14ac:dyDescent="0.2">
      <c r="A42" s="62" t="s">
        <v>77</v>
      </c>
      <c r="B42" s="62" t="s">
        <v>78</v>
      </c>
      <c r="C42" s="62">
        <v>344940.48</v>
      </c>
      <c r="D42" s="62">
        <v>66161.210000000006</v>
      </c>
      <c r="E42" s="62">
        <v>1789.13</v>
      </c>
      <c r="F42" s="62">
        <f t="shared" si="0"/>
        <v>412890.82</v>
      </c>
    </row>
    <row r="43" spans="1:6" x14ac:dyDescent="0.2">
      <c r="A43" s="62" t="s">
        <v>79</v>
      </c>
      <c r="B43" s="62" t="s">
        <v>80</v>
      </c>
      <c r="C43" s="62">
        <v>663781.25</v>
      </c>
      <c r="D43" s="62">
        <v>127316.38</v>
      </c>
      <c r="E43" s="62">
        <v>3442.87</v>
      </c>
      <c r="F43" s="62">
        <f t="shared" si="0"/>
        <v>794540.5</v>
      </c>
    </row>
    <row r="44" spans="1:6" x14ac:dyDescent="0.2">
      <c r="A44" s="62" t="s">
        <v>81</v>
      </c>
      <c r="B44" s="62" t="s">
        <v>82</v>
      </c>
      <c r="C44" s="62">
        <v>488408.85</v>
      </c>
      <c r="D44" s="62">
        <v>93679.12</v>
      </c>
      <c r="E44" s="62">
        <v>2533.27</v>
      </c>
      <c r="F44" s="62">
        <f t="shared" si="0"/>
        <v>584621.24</v>
      </c>
    </row>
    <row r="45" spans="1:6" x14ac:dyDescent="0.2">
      <c r="A45" s="62" t="s">
        <v>83</v>
      </c>
      <c r="B45" s="62" t="s">
        <v>84</v>
      </c>
      <c r="C45" s="62">
        <v>667640.37</v>
      </c>
      <c r="D45" s="62">
        <v>128056.58</v>
      </c>
      <c r="E45" s="62">
        <v>3462.9</v>
      </c>
      <c r="F45" s="62">
        <f t="shared" si="0"/>
        <v>799159.85</v>
      </c>
    </row>
    <row r="46" spans="1:6" x14ac:dyDescent="0.2">
      <c r="A46" s="62" t="s">
        <v>85</v>
      </c>
      <c r="B46" s="62" t="s">
        <v>86</v>
      </c>
      <c r="C46" s="62">
        <v>411844.02</v>
      </c>
      <c r="D46" s="62">
        <v>78993.63</v>
      </c>
      <c r="E46" s="62">
        <v>2136.13</v>
      </c>
      <c r="F46" s="62">
        <f t="shared" si="0"/>
        <v>492973.78</v>
      </c>
    </row>
    <row r="47" spans="1:6" x14ac:dyDescent="0.2">
      <c r="A47" s="62" t="s">
        <v>87</v>
      </c>
      <c r="B47" s="62" t="s">
        <v>88</v>
      </c>
      <c r="C47" s="62">
        <v>544013.12</v>
      </c>
      <c r="D47" s="62">
        <v>104344.29</v>
      </c>
      <c r="E47" s="62">
        <v>2821.67</v>
      </c>
      <c r="F47" s="62">
        <f t="shared" si="0"/>
        <v>651179.08000000007</v>
      </c>
    </row>
    <row r="48" spans="1:6" x14ac:dyDescent="0.2">
      <c r="A48" s="62" t="s">
        <v>89</v>
      </c>
      <c r="B48" s="62" t="s">
        <v>90</v>
      </c>
      <c r="C48" s="62">
        <v>649828.72</v>
      </c>
      <c r="D48" s="62">
        <v>124640.22</v>
      </c>
      <c r="E48" s="62">
        <v>3370.51</v>
      </c>
      <c r="F48" s="62">
        <f t="shared" si="0"/>
        <v>777839.45</v>
      </c>
    </row>
    <row r="49" spans="1:6" x14ac:dyDescent="0.2">
      <c r="A49" s="62" t="s">
        <v>91</v>
      </c>
      <c r="B49" s="62" t="s">
        <v>92</v>
      </c>
      <c r="C49" s="62">
        <v>690198.36</v>
      </c>
      <c r="D49" s="62">
        <v>132383.31</v>
      </c>
      <c r="E49" s="62">
        <v>3579.89</v>
      </c>
      <c r="F49" s="62">
        <f t="shared" si="0"/>
        <v>826161.55999999994</v>
      </c>
    </row>
    <row r="50" spans="1:6" x14ac:dyDescent="0.2">
      <c r="A50" s="62" t="s">
        <v>93</v>
      </c>
      <c r="B50" s="62" t="s">
        <v>94</v>
      </c>
      <c r="C50" s="62">
        <v>672575.04</v>
      </c>
      <c r="D50" s="62">
        <v>129003.07</v>
      </c>
      <c r="E50" s="62">
        <v>3488.49</v>
      </c>
      <c r="F50" s="62">
        <f t="shared" si="0"/>
        <v>805066.60000000009</v>
      </c>
    </row>
    <row r="51" spans="1:6" x14ac:dyDescent="0.2">
      <c r="A51" s="62" t="s">
        <v>95</v>
      </c>
      <c r="B51" s="62" t="s">
        <v>96</v>
      </c>
      <c r="C51" s="62">
        <v>580269.56999999995</v>
      </c>
      <c r="D51" s="62">
        <v>111298.45</v>
      </c>
      <c r="E51" s="62">
        <v>3009.72</v>
      </c>
      <c r="F51" s="62">
        <f t="shared" si="0"/>
        <v>694577.73999999987</v>
      </c>
    </row>
    <row r="52" spans="1:6" x14ac:dyDescent="0.2">
      <c r="A52" s="62" t="s">
        <v>97</v>
      </c>
      <c r="B52" s="62" t="s">
        <v>98</v>
      </c>
      <c r="C52" s="62">
        <v>972281.59</v>
      </c>
      <c r="D52" s="62">
        <v>186488.2</v>
      </c>
      <c r="E52" s="62">
        <v>5043</v>
      </c>
      <c r="F52" s="62">
        <f t="shared" si="0"/>
        <v>1163812.79</v>
      </c>
    </row>
    <row r="53" spans="1:6" x14ac:dyDescent="0.2">
      <c r="A53" s="62" t="s">
        <v>99</v>
      </c>
      <c r="B53" s="62" t="s">
        <v>100</v>
      </c>
      <c r="C53" s="62">
        <v>525649.39</v>
      </c>
      <c r="D53" s="62">
        <v>100822.03</v>
      </c>
      <c r="E53" s="62">
        <v>2726.42</v>
      </c>
      <c r="F53" s="62">
        <f t="shared" si="0"/>
        <v>629197.84000000008</v>
      </c>
    </row>
    <row r="54" spans="1:6" x14ac:dyDescent="0.2">
      <c r="A54" s="62" t="s">
        <v>101</v>
      </c>
      <c r="B54" s="62" t="s">
        <v>102</v>
      </c>
      <c r="C54" s="62">
        <v>2917666.19</v>
      </c>
      <c r="D54" s="62">
        <v>559622.16</v>
      </c>
      <c r="E54" s="62">
        <v>15133.26</v>
      </c>
      <c r="F54" s="62">
        <f t="shared" si="0"/>
        <v>3492421.61</v>
      </c>
    </row>
    <row r="55" spans="1:6" x14ac:dyDescent="0.2">
      <c r="A55" s="62" t="s">
        <v>103</v>
      </c>
      <c r="B55" s="62" t="s">
        <v>104</v>
      </c>
      <c r="C55" s="62">
        <v>1024262.34</v>
      </c>
      <c r="D55" s="62">
        <v>196458.35</v>
      </c>
      <c r="E55" s="62">
        <v>5312.61</v>
      </c>
      <c r="F55" s="62">
        <f t="shared" si="0"/>
        <v>1226033.3</v>
      </c>
    </row>
    <row r="56" spans="1:6" x14ac:dyDescent="0.2">
      <c r="A56" s="62" t="s">
        <v>105</v>
      </c>
      <c r="B56" s="62" t="s">
        <v>106</v>
      </c>
      <c r="C56" s="62">
        <v>415522.33</v>
      </c>
      <c r="D56" s="62">
        <v>79699.14</v>
      </c>
      <c r="E56" s="62">
        <v>2155.2199999999998</v>
      </c>
      <c r="F56" s="62">
        <f t="shared" si="0"/>
        <v>497376.69</v>
      </c>
    </row>
    <row r="57" spans="1:6" x14ac:dyDescent="0.2">
      <c r="A57" s="62" t="s">
        <v>107</v>
      </c>
      <c r="B57" s="62" t="s">
        <v>108</v>
      </c>
      <c r="C57" s="62">
        <v>767586.71</v>
      </c>
      <c r="D57" s="62">
        <v>147226.76</v>
      </c>
      <c r="E57" s="62">
        <v>3981.29</v>
      </c>
      <c r="F57" s="62">
        <f t="shared" si="0"/>
        <v>918794.76</v>
      </c>
    </row>
    <row r="58" spans="1:6" x14ac:dyDescent="0.2">
      <c r="A58" s="62" t="s">
        <v>109</v>
      </c>
      <c r="B58" s="62" t="s">
        <v>110</v>
      </c>
      <c r="C58" s="62">
        <v>715811.56</v>
      </c>
      <c r="D58" s="62">
        <v>137296.04</v>
      </c>
      <c r="E58" s="62">
        <v>3712.75</v>
      </c>
      <c r="F58" s="62">
        <f t="shared" si="0"/>
        <v>856820.35000000009</v>
      </c>
    </row>
    <row r="59" spans="1:6" x14ac:dyDescent="0.2">
      <c r="A59" s="62" t="s">
        <v>111</v>
      </c>
      <c r="B59" s="62" t="s">
        <v>112</v>
      </c>
      <c r="C59" s="62">
        <v>718663.3</v>
      </c>
      <c r="D59" s="62">
        <v>137843.01</v>
      </c>
      <c r="E59" s="62">
        <v>3727.54</v>
      </c>
      <c r="F59" s="62">
        <f t="shared" si="0"/>
        <v>860233.85000000009</v>
      </c>
    </row>
    <row r="60" spans="1:6" x14ac:dyDescent="0.2">
      <c r="A60" s="62" t="s">
        <v>113</v>
      </c>
      <c r="B60" s="62" t="s">
        <v>114</v>
      </c>
      <c r="C60" s="62">
        <v>506635.07</v>
      </c>
      <c r="D60" s="62">
        <v>97175</v>
      </c>
      <c r="E60" s="62">
        <v>2627.8</v>
      </c>
      <c r="F60" s="62">
        <f t="shared" si="0"/>
        <v>606437.87000000011</v>
      </c>
    </row>
    <row r="61" spans="1:6" x14ac:dyDescent="0.2">
      <c r="A61" s="62" t="s">
        <v>115</v>
      </c>
      <c r="B61" s="62" t="s">
        <v>116</v>
      </c>
      <c r="C61" s="62">
        <v>479458.81</v>
      </c>
      <c r="D61" s="62">
        <v>91962.46</v>
      </c>
      <c r="E61" s="62">
        <v>2486.84</v>
      </c>
      <c r="F61" s="62">
        <f t="shared" si="0"/>
        <v>573908.11</v>
      </c>
    </row>
    <row r="62" spans="1:6" x14ac:dyDescent="0.2">
      <c r="A62" s="62" t="s">
        <v>117</v>
      </c>
      <c r="B62" s="62" t="s">
        <v>118</v>
      </c>
      <c r="C62" s="62">
        <v>931334.59</v>
      </c>
      <c r="D62" s="62">
        <v>178634.37</v>
      </c>
      <c r="E62" s="62">
        <v>4830.62</v>
      </c>
      <c r="F62" s="62">
        <f t="shared" si="0"/>
        <v>1114799.58</v>
      </c>
    </row>
    <row r="63" spans="1:6" x14ac:dyDescent="0.2">
      <c r="A63" s="62" t="s">
        <v>119</v>
      </c>
      <c r="B63" s="62" t="s">
        <v>120</v>
      </c>
      <c r="C63" s="62">
        <v>997582.39</v>
      </c>
      <c r="D63" s="62">
        <v>191341.02</v>
      </c>
      <c r="E63" s="62">
        <v>5174.2299999999996</v>
      </c>
      <c r="F63" s="62">
        <f t="shared" si="0"/>
        <v>1194097.6399999999</v>
      </c>
    </row>
    <row r="64" spans="1:6" ht="13.5" thickBot="1" x14ac:dyDescent="0.25">
      <c r="A64" s="63" t="s">
        <v>121</v>
      </c>
      <c r="B64" s="63" t="s">
        <v>122</v>
      </c>
      <c r="C64" s="63">
        <v>449291.78</v>
      </c>
      <c r="D64" s="63">
        <v>86176.29</v>
      </c>
      <c r="E64" s="63">
        <v>2330.36</v>
      </c>
      <c r="F64" s="63">
        <f>SUM(C64:E64)</f>
        <v>537798.43000000005</v>
      </c>
    </row>
    <row r="65" spans="2:6" ht="13.5" thickBot="1" x14ac:dyDescent="0.25">
      <c r="B65" s="127" t="s">
        <v>123</v>
      </c>
      <c r="C65" s="128">
        <f>SUM(C5:C64)</f>
        <v>44984689.800000004</v>
      </c>
      <c r="D65" s="128">
        <f t="shared" ref="D65:F65" si="1">SUM(D5:D64)</f>
        <v>8628275.9999999981</v>
      </c>
      <c r="E65" s="128">
        <f t="shared" si="1"/>
        <v>233325.19999999998</v>
      </c>
      <c r="F65" s="128">
        <f t="shared" si="1"/>
        <v>53846291.000000007</v>
      </c>
    </row>
    <row r="66" spans="2:6" x14ac:dyDescent="0.2">
      <c r="B66" s="120" t="s">
        <v>0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0037-F91D-478F-ADCC-0A90E271844C}">
  <sheetPr>
    <pageSetUpPr fitToPage="1"/>
  </sheetPr>
  <dimension ref="A1:F65"/>
  <sheetViews>
    <sheetView topLeftCell="A31" workbookViewId="0">
      <selection sqref="A1:F1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111" t="s">
        <v>159</v>
      </c>
      <c r="B1" s="112"/>
      <c r="C1" s="112"/>
      <c r="D1" s="112"/>
      <c r="E1" s="112"/>
      <c r="F1" s="113"/>
    </row>
    <row r="2" spans="1:6" s="2" customFormat="1" ht="11.25" customHeight="1" x14ac:dyDescent="0.2">
      <c r="A2" s="83" t="s">
        <v>1</v>
      </c>
      <c r="B2" s="83" t="s">
        <v>2</v>
      </c>
      <c r="C2" s="83" t="s">
        <v>128</v>
      </c>
      <c r="D2" s="83" t="s">
        <v>160</v>
      </c>
      <c r="E2" s="83" t="s">
        <v>130</v>
      </c>
      <c r="F2" s="30" t="s">
        <v>143</v>
      </c>
    </row>
    <row r="3" spans="1:6" s="2" customFormat="1" ht="11.25" x14ac:dyDescent="0.2">
      <c r="A3" s="84" t="s">
        <v>1</v>
      </c>
      <c r="B3" s="84"/>
      <c r="C3" s="84"/>
      <c r="D3" s="84"/>
      <c r="E3" s="84"/>
      <c r="F3" s="31" t="s">
        <v>144</v>
      </c>
    </row>
    <row r="4" spans="1:6" s="2" customFormat="1" ht="12" thickBot="1" x14ac:dyDescent="0.25">
      <c r="A4" s="85"/>
      <c r="B4" s="85"/>
      <c r="C4" s="85"/>
      <c r="D4" s="85"/>
      <c r="E4" s="85"/>
      <c r="F4" s="32"/>
    </row>
    <row r="5" spans="1:6" x14ac:dyDescent="0.2">
      <c r="A5" s="61" t="s">
        <v>3</v>
      </c>
      <c r="B5" s="61" t="s">
        <v>4</v>
      </c>
      <c r="C5" s="61">
        <v>31917.06</v>
      </c>
      <c r="D5" s="61">
        <v>6164.46</v>
      </c>
      <c r="E5" s="61">
        <v>35200.839999999997</v>
      </c>
      <c r="F5" s="61">
        <f>SUM(C5:E5)</f>
        <v>73282.36</v>
      </c>
    </row>
    <row r="6" spans="1:6" x14ac:dyDescent="0.2">
      <c r="A6" s="62" t="s">
        <v>5</v>
      </c>
      <c r="B6" s="62" t="s">
        <v>6</v>
      </c>
      <c r="C6" s="62">
        <v>34894.69</v>
      </c>
      <c r="D6" s="62">
        <v>6739.56</v>
      </c>
      <c r="E6" s="62">
        <v>38484.81</v>
      </c>
      <c r="F6" s="62">
        <f>SUM(C6:E6)</f>
        <v>80119.06</v>
      </c>
    </row>
    <row r="7" spans="1:6" x14ac:dyDescent="0.2">
      <c r="A7" s="62" t="s">
        <v>7</v>
      </c>
      <c r="B7" s="62" t="s">
        <v>8</v>
      </c>
      <c r="C7" s="62">
        <v>37036.94</v>
      </c>
      <c r="D7" s="62">
        <v>7153.31</v>
      </c>
      <c r="E7" s="62">
        <v>40847.480000000003</v>
      </c>
      <c r="F7" s="62">
        <f t="shared" ref="F7:F63" si="0">SUM(C7:E7)</f>
        <v>85037.73000000001</v>
      </c>
    </row>
    <row r="8" spans="1:6" x14ac:dyDescent="0.2">
      <c r="A8" s="62" t="s">
        <v>9</v>
      </c>
      <c r="B8" s="62" t="s">
        <v>10</v>
      </c>
      <c r="C8" s="62">
        <v>42122.25</v>
      </c>
      <c r="D8" s="62">
        <v>8135.49</v>
      </c>
      <c r="E8" s="62">
        <v>46455.98</v>
      </c>
      <c r="F8" s="62">
        <f t="shared" si="0"/>
        <v>96713.72</v>
      </c>
    </row>
    <row r="9" spans="1:6" x14ac:dyDescent="0.2">
      <c r="A9" s="62" t="s">
        <v>11</v>
      </c>
      <c r="B9" s="62" t="s">
        <v>12</v>
      </c>
      <c r="C9" s="62">
        <v>189650.24</v>
      </c>
      <c r="D9" s="62">
        <v>36629.03</v>
      </c>
      <c r="E9" s="62">
        <v>209162.35</v>
      </c>
      <c r="F9" s="62">
        <f t="shared" si="0"/>
        <v>435441.62</v>
      </c>
    </row>
    <row r="10" spans="1:6" x14ac:dyDescent="0.2">
      <c r="A10" s="62" t="s">
        <v>13</v>
      </c>
      <c r="B10" s="62" t="s">
        <v>14</v>
      </c>
      <c r="C10" s="62">
        <v>32007.040000000001</v>
      </c>
      <c r="D10" s="62">
        <v>6181.84</v>
      </c>
      <c r="E10" s="62">
        <v>35300.080000000002</v>
      </c>
      <c r="F10" s="62">
        <f t="shared" si="0"/>
        <v>73488.960000000006</v>
      </c>
    </row>
    <row r="11" spans="1:6" x14ac:dyDescent="0.2">
      <c r="A11" s="62" t="s">
        <v>15</v>
      </c>
      <c r="B11" s="62" t="s">
        <v>16</v>
      </c>
      <c r="C11" s="62">
        <v>24191.58</v>
      </c>
      <c r="D11" s="62">
        <v>4672.3599999999997</v>
      </c>
      <c r="E11" s="62">
        <v>26680.52</v>
      </c>
      <c r="F11" s="62">
        <f t="shared" si="0"/>
        <v>55544.460000000006</v>
      </c>
    </row>
    <row r="12" spans="1:6" x14ac:dyDescent="0.2">
      <c r="A12" s="62" t="s">
        <v>17</v>
      </c>
      <c r="B12" s="62" t="s">
        <v>18</v>
      </c>
      <c r="C12" s="62">
        <v>70276.19</v>
      </c>
      <c r="D12" s="62">
        <v>13573.14</v>
      </c>
      <c r="E12" s="62">
        <v>77506.539999999994</v>
      </c>
      <c r="F12" s="62">
        <f t="shared" si="0"/>
        <v>161355.87</v>
      </c>
    </row>
    <row r="13" spans="1:6" x14ac:dyDescent="0.2">
      <c r="A13" s="62" t="s">
        <v>19</v>
      </c>
      <c r="B13" s="62" t="s">
        <v>20</v>
      </c>
      <c r="C13" s="62">
        <v>96053.2</v>
      </c>
      <c r="D13" s="62">
        <v>18551.7</v>
      </c>
      <c r="E13" s="62">
        <v>105935.61</v>
      </c>
      <c r="F13" s="62">
        <f t="shared" si="0"/>
        <v>220540.51</v>
      </c>
    </row>
    <row r="14" spans="1:6" x14ac:dyDescent="0.2">
      <c r="A14" s="62" t="s">
        <v>21</v>
      </c>
      <c r="B14" s="62" t="s">
        <v>22</v>
      </c>
      <c r="C14" s="62">
        <v>61320.77</v>
      </c>
      <c r="D14" s="62">
        <v>11843.49</v>
      </c>
      <c r="E14" s="62">
        <v>67629.740000000005</v>
      </c>
      <c r="F14" s="62">
        <f t="shared" si="0"/>
        <v>140794</v>
      </c>
    </row>
    <row r="15" spans="1:6" x14ac:dyDescent="0.2">
      <c r="A15" s="62" t="s">
        <v>23</v>
      </c>
      <c r="B15" s="62" t="s">
        <v>24</v>
      </c>
      <c r="C15" s="62">
        <v>33524.75</v>
      </c>
      <c r="D15" s="62">
        <v>6474.97</v>
      </c>
      <c r="E15" s="62">
        <v>36973.94</v>
      </c>
      <c r="F15" s="62">
        <f t="shared" si="0"/>
        <v>76973.66</v>
      </c>
    </row>
    <row r="16" spans="1:6" x14ac:dyDescent="0.2">
      <c r="A16" s="62" t="s">
        <v>25</v>
      </c>
      <c r="B16" s="62" t="s">
        <v>26</v>
      </c>
      <c r="C16" s="62">
        <v>29237.74</v>
      </c>
      <c r="D16" s="62">
        <v>5646.97</v>
      </c>
      <c r="E16" s="62">
        <v>32245.86</v>
      </c>
      <c r="F16" s="62">
        <f t="shared" si="0"/>
        <v>67130.570000000007</v>
      </c>
    </row>
    <row r="17" spans="1:6" x14ac:dyDescent="0.2">
      <c r="A17" s="62" t="s">
        <v>27</v>
      </c>
      <c r="B17" s="62" t="s">
        <v>28</v>
      </c>
      <c r="C17" s="62">
        <v>47436.29</v>
      </c>
      <c r="D17" s="62">
        <v>9161.84</v>
      </c>
      <c r="E17" s="62">
        <v>52316.75</v>
      </c>
      <c r="F17" s="62">
        <f t="shared" si="0"/>
        <v>108914.88</v>
      </c>
    </row>
    <row r="18" spans="1:6" x14ac:dyDescent="0.2">
      <c r="A18" s="62" t="s">
        <v>29</v>
      </c>
      <c r="B18" s="62" t="s">
        <v>30</v>
      </c>
      <c r="C18" s="62">
        <v>29909.19</v>
      </c>
      <c r="D18" s="62">
        <v>5776.66</v>
      </c>
      <c r="E18" s="62">
        <v>32986.379999999997</v>
      </c>
      <c r="F18" s="62">
        <f t="shared" si="0"/>
        <v>68672.23</v>
      </c>
    </row>
    <row r="19" spans="1:6" x14ac:dyDescent="0.2">
      <c r="A19" s="62" t="s">
        <v>31</v>
      </c>
      <c r="B19" s="62" t="s">
        <v>32</v>
      </c>
      <c r="C19" s="62">
        <v>29247.95</v>
      </c>
      <c r="D19" s="62">
        <v>5648.95</v>
      </c>
      <c r="E19" s="62">
        <v>32257.11</v>
      </c>
      <c r="F19" s="62">
        <f t="shared" si="0"/>
        <v>67154.010000000009</v>
      </c>
    </row>
    <row r="20" spans="1:6" x14ac:dyDescent="0.2">
      <c r="A20" s="62" t="s">
        <v>33</v>
      </c>
      <c r="B20" s="62" t="s">
        <v>34</v>
      </c>
      <c r="C20" s="62">
        <v>121474.33</v>
      </c>
      <c r="D20" s="62">
        <v>23461.54</v>
      </c>
      <c r="E20" s="62">
        <v>133972.19</v>
      </c>
      <c r="F20" s="62">
        <f t="shared" si="0"/>
        <v>278908.06</v>
      </c>
    </row>
    <row r="21" spans="1:6" x14ac:dyDescent="0.2">
      <c r="A21" s="62" t="s">
        <v>35</v>
      </c>
      <c r="B21" s="62" t="s">
        <v>36</v>
      </c>
      <c r="C21" s="62">
        <v>33098.050000000003</v>
      </c>
      <c r="D21" s="62">
        <v>6392.55</v>
      </c>
      <c r="E21" s="62">
        <v>36503.33</v>
      </c>
      <c r="F21" s="62">
        <f t="shared" si="0"/>
        <v>75993.930000000008</v>
      </c>
    </row>
    <row r="22" spans="1:6" x14ac:dyDescent="0.2">
      <c r="A22" s="62" t="s">
        <v>37</v>
      </c>
      <c r="B22" s="62" t="s">
        <v>38</v>
      </c>
      <c r="C22" s="62">
        <v>48281.04</v>
      </c>
      <c r="D22" s="62">
        <v>9325</v>
      </c>
      <c r="E22" s="62">
        <v>53248.42</v>
      </c>
      <c r="F22" s="62">
        <f t="shared" si="0"/>
        <v>110854.45999999999</v>
      </c>
    </row>
    <row r="23" spans="1:6" x14ac:dyDescent="0.2">
      <c r="A23" s="62" t="s">
        <v>39</v>
      </c>
      <c r="B23" s="62" t="s">
        <v>40</v>
      </c>
      <c r="C23" s="62">
        <v>31891.85</v>
      </c>
      <c r="D23" s="62">
        <v>6159.59</v>
      </c>
      <c r="E23" s="62">
        <v>35173.03</v>
      </c>
      <c r="F23" s="62">
        <f t="shared" si="0"/>
        <v>73224.47</v>
      </c>
    </row>
    <row r="24" spans="1:6" x14ac:dyDescent="0.2">
      <c r="A24" s="62" t="s">
        <v>41</v>
      </c>
      <c r="B24" s="62" t="s">
        <v>42</v>
      </c>
      <c r="C24" s="62">
        <v>38560.400000000001</v>
      </c>
      <c r="D24" s="62">
        <v>7447.55</v>
      </c>
      <c r="E24" s="62">
        <v>42527.67</v>
      </c>
      <c r="F24" s="62">
        <f t="shared" si="0"/>
        <v>88535.62</v>
      </c>
    </row>
    <row r="25" spans="1:6" x14ac:dyDescent="0.2">
      <c r="A25" s="62" t="s">
        <v>43</v>
      </c>
      <c r="B25" s="62" t="s">
        <v>44</v>
      </c>
      <c r="C25" s="62">
        <v>23732.53</v>
      </c>
      <c r="D25" s="62">
        <v>4583.7</v>
      </c>
      <c r="E25" s="62">
        <v>26174.25</v>
      </c>
      <c r="F25" s="62">
        <f t="shared" si="0"/>
        <v>54490.479999999996</v>
      </c>
    </row>
    <row r="26" spans="1:6" x14ac:dyDescent="0.2">
      <c r="A26" s="62" t="s">
        <v>45</v>
      </c>
      <c r="B26" s="62" t="s">
        <v>46</v>
      </c>
      <c r="C26" s="62">
        <v>35298.18</v>
      </c>
      <c r="D26" s="62">
        <v>6817.49</v>
      </c>
      <c r="E26" s="62">
        <v>38929.82</v>
      </c>
      <c r="F26" s="62">
        <f t="shared" si="0"/>
        <v>81045.489999999991</v>
      </c>
    </row>
    <row r="27" spans="1:6" x14ac:dyDescent="0.2">
      <c r="A27" s="62" t="s">
        <v>47</v>
      </c>
      <c r="B27" s="62" t="s">
        <v>48</v>
      </c>
      <c r="C27" s="62">
        <v>27226.97</v>
      </c>
      <c r="D27" s="62">
        <v>5258.61</v>
      </c>
      <c r="E27" s="62">
        <v>30028.21</v>
      </c>
      <c r="F27" s="62">
        <f t="shared" si="0"/>
        <v>62513.79</v>
      </c>
    </row>
    <row r="28" spans="1:6" x14ac:dyDescent="0.2">
      <c r="A28" s="62" t="s">
        <v>49</v>
      </c>
      <c r="B28" s="62" t="s">
        <v>50</v>
      </c>
      <c r="C28" s="62">
        <v>46129.2</v>
      </c>
      <c r="D28" s="62">
        <v>8909.39</v>
      </c>
      <c r="E28" s="62">
        <v>50875.19</v>
      </c>
      <c r="F28" s="62">
        <f t="shared" si="0"/>
        <v>105913.78</v>
      </c>
    </row>
    <row r="29" spans="1:6" x14ac:dyDescent="0.2">
      <c r="A29" s="62" t="s">
        <v>51</v>
      </c>
      <c r="B29" s="62" t="s">
        <v>52</v>
      </c>
      <c r="C29" s="62">
        <v>47134.07</v>
      </c>
      <c r="D29" s="62">
        <v>9103.4699999999993</v>
      </c>
      <c r="E29" s="62">
        <v>51983.46</v>
      </c>
      <c r="F29" s="62">
        <f t="shared" si="0"/>
        <v>108221</v>
      </c>
    </row>
    <row r="30" spans="1:6" x14ac:dyDescent="0.2">
      <c r="A30" s="62" t="s">
        <v>53</v>
      </c>
      <c r="B30" s="62" t="s">
        <v>54</v>
      </c>
      <c r="C30" s="62">
        <v>47965.06</v>
      </c>
      <c r="D30" s="62">
        <v>9263.9699999999993</v>
      </c>
      <c r="E30" s="62">
        <v>52899.93</v>
      </c>
      <c r="F30" s="62">
        <f t="shared" si="0"/>
        <v>110128.95999999999</v>
      </c>
    </row>
    <row r="31" spans="1:6" x14ac:dyDescent="0.2">
      <c r="A31" s="62" t="s">
        <v>55</v>
      </c>
      <c r="B31" s="62" t="s">
        <v>56</v>
      </c>
      <c r="C31" s="62">
        <v>52866.84</v>
      </c>
      <c r="D31" s="62">
        <v>10210.700000000001</v>
      </c>
      <c r="E31" s="62">
        <v>58306.03</v>
      </c>
      <c r="F31" s="62">
        <f t="shared" si="0"/>
        <v>121383.56999999999</v>
      </c>
    </row>
    <row r="32" spans="1:6" x14ac:dyDescent="0.2">
      <c r="A32" s="62" t="s">
        <v>57</v>
      </c>
      <c r="B32" s="62" t="s">
        <v>58</v>
      </c>
      <c r="C32" s="62">
        <v>29899.91</v>
      </c>
      <c r="D32" s="62">
        <v>5774.87</v>
      </c>
      <c r="E32" s="62">
        <v>32976.160000000003</v>
      </c>
      <c r="F32" s="62">
        <f t="shared" si="0"/>
        <v>68650.94</v>
      </c>
    </row>
    <row r="33" spans="1:6" x14ac:dyDescent="0.2">
      <c r="A33" s="62" t="s">
        <v>59</v>
      </c>
      <c r="B33" s="62" t="s">
        <v>60</v>
      </c>
      <c r="C33" s="62">
        <v>25005.85</v>
      </c>
      <c r="D33" s="62">
        <v>4829.63</v>
      </c>
      <c r="E33" s="62">
        <v>27578.560000000001</v>
      </c>
      <c r="F33" s="62">
        <f t="shared" si="0"/>
        <v>57414.04</v>
      </c>
    </row>
    <row r="34" spans="1:6" x14ac:dyDescent="0.2">
      <c r="A34" s="62" t="s">
        <v>61</v>
      </c>
      <c r="B34" s="62" t="s">
        <v>62</v>
      </c>
      <c r="C34" s="62">
        <v>31642.49</v>
      </c>
      <c r="D34" s="62">
        <v>6111.43</v>
      </c>
      <c r="E34" s="62">
        <v>34898.01</v>
      </c>
      <c r="F34" s="62">
        <f t="shared" si="0"/>
        <v>72651.929999999993</v>
      </c>
    </row>
    <row r="35" spans="1:6" x14ac:dyDescent="0.2">
      <c r="A35" s="62" t="s">
        <v>63</v>
      </c>
      <c r="B35" s="62" t="s">
        <v>64</v>
      </c>
      <c r="C35" s="62">
        <v>22305.35</v>
      </c>
      <c r="D35" s="62">
        <v>4308.05</v>
      </c>
      <c r="E35" s="62">
        <v>24600.23</v>
      </c>
      <c r="F35" s="62">
        <f t="shared" si="0"/>
        <v>51213.63</v>
      </c>
    </row>
    <row r="36" spans="1:6" x14ac:dyDescent="0.2">
      <c r="A36" s="62" t="s">
        <v>65</v>
      </c>
      <c r="B36" s="62" t="s">
        <v>66</v>
      </c>
      <c r="C36" s="62">
        <v>27047.14</v>
      </c>
      <c r="D36" s="62">
        <v>5223.88</v>
      </c>
      <c r="E36" s="62">
        <v>29829.88</v>
      </c>
      <c r="F36" s="62">
        <f t="shared" si="0"/>
        <v>62100.9</v>
      </c>
    </row>
    <row r="37" spans="1:6" x14ac:dyDescent="0.2">
      <c r="A37" s="62" t="s">
        <v>67</v>
      </c>
      <c r="B37" s="62" t="s">
        <v>68</v>
      </c>
      <c r="C37" s="62">
        <v>29717.360000000001</v>
      </c>
      <c r="D37" s="62">
        <v>5739.61</v>
      </c>
      <c r="E37" s="62">
        <v>32774.82</v>
      </c>
      <c r="F37" s="62">
        <f t="shared" si="0"/>
        <v>68231.790000000008</v>
      </c>
    </row>
    <row r="38" spans="1:6" x14ac:dyDescent="0.2">
      <c r="A38" s="62" t="s">
        <v>69</v>
      </c>
      <c r="B38" s="62" t="s">
        <v>70</v>
      </c>
      <c r="C38" s="62">
        <v>66260.41</v>
      </c>
      <c r="D38" s="62">
        <v>12797.53</v>
      </c>
      <c r="E38" s="62">
        <v>73077.600000000006</v>
      </c>
      <c r="F38" s="62">
        <f t="shared" si="0"/>
        <v>152135.54</v>
      </c>
    </row>
    <row r="39" spans="1:6" x14ac:dyDescent="0.2">
      <c r="A39" s="62" t="s">
        <v>71</v>
      </c>
      <c r="B39" s="62" t="s">
        <v>72</v>
      </c>
      <c r="C39" s="62">
        <v>31175.48</v>
      </c>
      <c r="D39" s="62">
        <v>6021.23</v>
      </c>
      <c r="E39" s="62">
        <v>34382.949999999997</v>
      </c>
      <c r="F39" s="62">
        <f t="shared" si="0"/>
        <v>71579.66</v>
      </c>
    </row>
    <row r="40" spans="1:6" x14ac:dyDescent="0.2">
      <c r="A40" s="62" t="s">
        <v>73</v>
      </c>
      <c r="B40" s="62" t="s">
        <v>74</v>
      </c>
      <c r="C40" s="62">
        <v>79609.759999999995</v>
      </c>
      <c r="D40" s="62">
        <v>15375.82</v>
      </c>
      <c r="E40" s="62">
        <v>87800.4</v>
      </c>
      <c r="F40" s="62">
        <f t="shared" si="0"/>
        <v>182785.97999999998</v>
      </c>
    </row>
    <row r="41" spans="1:6" x14ac:dyDescent="0.2">
      <c r="A41" s="62" t="s">
        <v>75</v>
      </c>
      <c r="B41" s="62" t="s">
        <v>76</v>
      </c>
      <c r="C41" s="62">
        <v>25897.61</v>
      </c>
      <c r="D41" s="62">
        <v>5001.8599999999997</v>
      </c>
      <c r="E41" s="62">
        <v>28562.07</v>
      </c>
      <c r="F41" s="62">
        <f t="shared" si="0"/>
        <v>59461.54</v>
      </c>
    </row>
    <row r="42" spans="1:6" x14ac:dyDescent="0.2">
      <c r="A42" s="62" t="s">
        <v>77</v>
      </c>
      <c r="B42" s="62" t="s">
        <v>78</v>
      </c>
      <c r="C42" s="62">
        <v>21192.84</v>
      </c>
      <c r="D42" s="62">
        <v>4093.18</v>
      </c>
      <c r="E42" s="62">
        <v>23373.27</v>
      </c>
      <c r="F42" s="62">
        <f t="shared" si="0"/>
        <v>48659.29</v>
      </c>
    </row>
    <row r="43" spans="1:6" x14ac:dyDescent="0.2">
      <c r="A43" s="62" t="s">
        <v>79</v>
      </c>
      <c r="B43" s="62" t="s">
        <v>80</v>
      </c>
      <c r="C43" s="62">
        <v>40782.15</v>
      </c>
      <c r="D43" s="62">
        <v>7876.65</v>
      </c>
      <c r="E43" s="62">
        <v>44978.01</v>
      </c>
      <c r="F43" s="62">
        <f t="shared" si="0"/>
        <v>93636.81</v>
      </c>
    </row>
    <row r="44" spans="1:6" x14ac:dyDescent="0.2">
      <c r="A44" s="62" t="s">
        <v>81</v>
      </c>
      <c r="B44" s="62" t="s">
        <v>82</v>
      </c>
      <c r="C44" s="62">
        <v>30007.42</v>
      </c>
      <c r="D44" s="62">
        <v>5795.63</v>
      </c>
      <c r="E44" s="62">
        <v>33094.720000000001</v>
      </c>
      <c r="F44" s="62">
        <f t="shared" si="0"/>
        <v>68897.76999999999</v>
      </c>
    </row>
    <row r="45" spans="1:6" x14ac:dyDescent="0.2">
      <c r="A45" s="62" t="s">
        <v>83</v>
      </c>
      <c r="B45" s="62" t="s">
        <v>84</v>
      </c>
      <c r="C45" s="62">
        <v>41019.25</v>
      </c>
      <c r="D45" s="62">
        <v>7922.45</v>
      </c>
      <c r="E45" s="62">
        <v>45239.5</v>
      </c>
      <c r="F45" s="62">
        <f t="shared" si="0"/>
        <v>94181.2</v>
      </c>
    </row>
    <row r="46" spans="1:6" x14ac:dyDescent="0.2">
      <c r="A46" s="62" t="s">
        <v>85</v>
      </c>
      <c r="B46" s="62" t="s">
        <v>86</v>
      </c>
      <c r="C46" s="62">
        <v>25303.34</v>
      </c>
      <c r="D46" s="62">
        <v>4887.08</v>
      </c>
      <c r="E46" s="62">
        <v>27906.67</v>
      </c>
      <c r="F46" s="62">
        <f t="shared" si="0"/>
        <v>58097.09</v>
      </c>
    </row>
    <row r="47" spans="1:6" x14ac:dyDescent="0.2">
      <c r="A47" s="62" t="s">
        <v>87</v>
      </c>
      <c r="B47" s="62" t="s">
        <v>88</v>
      </c>
      <c r="C47" s="62">
        <v>33423.699999999997</v>
      </c>
      <c r="D47" s="62">
        <v>6455.45</v>
      </c>
      <c r="E47" s="62">
        <v>36862.480000000003</v>
      </c>
      <c r="F47" s="62">
        <f t="shared" si="0"/>
        <v>76741.63</v>
      </c>
    </row>
    <row r="48" spans="1:6" x14ac:dyDescent="0.2">
      <c r="A48" s="62" t="s">
        <v>89</v>
      </c>
      <c r="B48" s="62" t="s">
        <v>90</v>
      </c>
      <c r="C48" s="62">
        <v>39924.910000000003</v>
      </c>
      <c r="D48" s="62">
        <v>7711.09</v>
      </c>
      <c r="E48" s="62">
        <v>44032.59</v>
      </c>
      <c r="F48" s="62">
        <f t="shared" si="0"/>
        <v>91668.59</v>
      </c>
    </row>
    <row r="49" spans="1:6" x14ac:dyDescent="0.2">
      <c r="A49" s="62" t="s">
        <v>91</v>
      </c>
      <c r="B49" s="62" t="s">
        <v>92</v>
      </c>
      <c r="C49" s="62">
        <v>42405.19</v>
      </c>
      <c r="D49" s="62">
        <v>8190.13</v>
      </c>
      <c r="E49" s="62">
        <v>46768.04</v>
      </c>
      <c r="F49" s="62">
        <f t="shared" si="0"/>
        <v>97363.36</v>
      </c>
    </row>
    <row r="50" spans="1:6" x14ac:dyDescent="0.2">
      <c r="A50" s="62" t="s">
        <v>93</v>
      </c>
      <c r="B50" s="62" t="s">
        <v>94</v>
      </c>
      <c r="C50" s="62">
        <v>41322.42</v>
      </c>
      <c r="D50" s="62">
        <v>7981.01</v>
      </c>
      <c r="E50" s="62">
        <v>45573.88</v>
      </c>
      <c r="F50" s="62">
        <f t="shared" si="0"/>
        <v>94877.31</v>
      </c>
    </row>
    <row r="51" spans="1:6" x14ac:dyDescent="0.2">
      <c r="A51" s="62" t="s">
        <v>95</v>
      </c>
      <c r="B51" s="62" t="s">
        <v>96</v>
      </c>
      <c r="C51" s="62">
        <v>35651.26</v>
      </c>
      <c r="D51" s="62">
        <v>6885.68</v>
      </c>
      <c r="E51" s="62">
        <v>39319.230000000003</v>
      </c>
      <c r="F51" s="62">
        <f t="shared" si="0"/>
        <v>81856.170000000013</v>
      </c>
    </row>
    <row r="52" spans="1:6" x14ac:dyDescent="0.2">
      <c r="A52" s="62" t="s">
        <v>97</v>
      </c>
      <c r="B52" s="62" t="s">
        <v>98</v>
      </c>
      <c r="C52" s="62">
        <v>59736.14</v>
      </c>
      <c r="D52" s="62">
        <v>11537.43</v>
      </c>
      <c r="E52" s="62">
        <v>65882.080000000002</v>
      </c>
      <c r="F52" s="62">
        <f t="shared" si="0"/>
        <v>137155.65000000002</v>
      </c>
    </row>
    <row r="53" spans="1:6" x14ac:dyDescent="0.2">
      <c r="A53" s="62" t="s">
        <v>99</v>
      </c>
      <c r="B53" s="62" t="s">
        <v>100</v>
      </c>
      <c r="C53" s="62">
        <v>32295.439999999999</v>
      </c>
      <c r="D53" s="62">
        <v>6237.54</v>
      </c>
      <c r="E53" s="62">
        <v>35618.15</v>
      </c>
      <c r="F53" s="62">
        <f t="shared" si="0"/>
        <v>74151.13</v>
      </c>
    </row>
    <row r="54" spans="1:6" x14ac:dyDescent="0.2">
      <c r="A54" s="62" t="s">
        <v>101</v>
      </c>
      <c r="B54" s="62" t="s">
        <v>102</v>
      </c>
      <c r="C54" s="62">
        <v>179258.89</v>
      </c>
      <c r="D54" s="62">
        <v>34622.04</v>
      </c>
      <c r="E54" s="62">
        <v>197701.89</v>
      </c>
      <c r="F54" s="62">
        <f t="shared" si="0"/>
        <v>411582.82000000007</v>
      </c>
    </row>
    <row r="55" spans="1:6" x14ac:dyDescent="0.2">
      <c r="A55" s="62" t="s">
        <v>103</v>
      </c>
      <c r="B55" s="62" t="s">
        <v>104</v>
      </c>
      <c r="C55" s="62">
        <v>62929.79</v>
      </c>
      <c r="D55" s="62">
        <v>12154.25</v>
      </c>
      <c r="E55" s="62">
        <v>69404.31</v>
      </c>
      <c r="F55" s="62">
        <f t="shared" si="0"/>
        <v>144488.35</v>
      </c>
    </row>
    <row r="56" spans="1:6" x14ac:dyDescent="0.2">
      <c r="A56" s="62" t="s">
        <v>105</v>
      </c>
      <c r="B56" s="62" t="s">
        <v>106</v>
      </c>
      <c r="C56" s="62">
        <v>25529.33</v>
      </c>
      <c r="D56" s="62">
        <v>4930.7299999999996</v>
      </c>
      <c r="E56" s="62">
        <v>28155.919999999998</v>
      </c>
      <c r="F56" s="62">
        <f t="shared" si="0"/>
        <v>58615.979999999996</v>
      </c>
    </row>
    <row r="57" spans="1:6" x14ac:dyDescent="0.2">
      <c r="A57" s="62" t="s">
        <v>107</v>
      </c>
      <c r="B57" s="62" t="s">
        <v>108</v>
      </c>
      <c r="C57" s="62">
        <v>47159.86</v>
      </c>
      <c r="D57" s="62">
        <v>9108.4500000000007</v>
      </c>
      <c r="E57" s="62">
        <v>52011.9</v>
      </c>
      <c r="F57" s="62">
        <f t="shared" si="0"/>
        <v>108280.20999999999</v>
      </c>
    </row>
    <row r="58" spans="1:6" x14ac:dyDescent="0.2">
      <c r="A58" s="62" t="s">
        <v>109</v>
      </c>
      <c r="B58" s="62" t="s">
        <v>110</v>
      </c>
      <c r="C58" s="62">
        <v>43978.84</v>
      </c>
      <c r="D58" s="62">
        <v>8494.07</v>
      </c>
      <c r="E58" s="62">
        <v>48503.6</v>
      </c>
      <c r="F58" s="62">
        <f t="shared" si="0"/>
        <v>100976.51</v>
      </c>
    </row>
    <row r="59" spans="1:6" x14ac:dyDescent="0.2">
      <c r="A59" s="62" t="s">
        <v>111</v>
      </c>
      <c r="B59" s="62" t="s">
        <v>112</v>
      </c>
      <c r="C59" s="62">
        <v>44154.05</v>
      </c>
      <c r="D59" s="62">
        <v>8527.91</v>
      </c>
      <c r="E59" s="62">
        <v>48696.83</v>
      </c>
      <c r="F59" s="62">
        <f t="shared" si="0"/>
        <v>101378.79000000001</v>
      </c>
    </row>
    <row r="60" spans="1:6" x14ac:dyDescent="0.2">
      <c r="A60" s="62" t="s">
        <v>113</v>
      </c>
      <c r="B60" s="62" t="s">
        <v>114</v>
      </c>
      <c r="C60" s="62">
        <v>31127.21</v>
      </c>
      <c r="D60" s="62">
        <v>6011.91</v>
      </c>
      <c r="E60" s="62">
        <v>34329.74</v>
      </c>
      <c r="F60" s="62">
        <f t="shared" si="0"/>
        <v>71468.859999999986</v>
      </c>
    </row>
    <row r="61" spans="1:6" x14ac:dyDescent="0.2">
      <c r="A61" s="62" t="s">
        <v>115</v>
      </c>
      <c r="B61" s="62" t="s">
        <v>116</v>
      </c>
      <c r="C61" s="62">
        <v>29457.52</v>
      </c>
      <c r="D61" s="62">
        <v>5689.43</v>
      </c>
      <c r="E61" s="62">
        <v>32488.27</v>
      </c>
      <c r="F61" s="62">
        <f t="shared" si="0"/>
        <v>67635.22</v>
      </c>
    </row>
    <row r="62" spans="1:6" x14ac:dyDescent="0.2">
      <c r="A62" s="62" t="s">
        <v>117</v>
      </c>
      <c r="B62" s="62" t="s">
        <v>118</v>
      </c>
      <c r="C62" s="62">
        <v>57220.39</v>
      </c>
      <c r="D62" s="62">
        <v>11051.54</v>
      </c>
      <c r="E62" s="62">
        <v>63107.5</v>
      </c>
      <c r="F62" s="62">
        <f t="shared" si="0"/>
        <v>131379.43</v>
      </c>
    </row>
    <row r="63" spans="1:6" x14ac:dyDescent="0.2">
      <c r="A63" s="62" t="s">
        <v>119</v>
      </c>
      <c r="B63" s="62" t="s">
        <v>120</v>
      </c>
      <c r="C63" s="62">
        <v>61290.6</v>
      </c>
      <c r="D63" s="62">
        <v>11837.66</v>
      </c>
      <c r="E63" s="62">
        <v>67596.47</v>
      </c>
      <c r="F63" s="62">
        <f t="shared" si="0"/>
        <v>140724.72999999998</v>
      </c>
    </row>
    <row r="64" spans="1:6" ht="13.5" thickBot="1" x14ac:dyDescent="0.25">
      <c r="A64" s="63" t="s">
        <v>121</v>
      </c>
      <c r="B64" s="63" t="s">
        <v>122</v>
      </c>
      <c r="C64" s="63">
        <v>27604.1</v>
      </c>
      <c r="D64" s="63">
        <v>5331.45</v>
      </c>
      <c r="E64" s="63">
        <v>30444.15</v>
      </c>
      <c r="F64" s="63">
        <f>SUM(C64:E64)</f>
        <v>63379.7</v>
      </c>
    </row>
    <row r="65" spans="2:6" ht="13.5" thickBot="1" x14ac:dyDescent="0.25">
      <c r="B65" s="43" t="s">
        <v>123</v>
      </c>
      <c r="C65" s="15">
        <f>SUM(C5:C64)</f>
        <v>2763820.4</v>
      </c>
      <c r="D65" s="15">
        <f t="shared" ref="D65:F65" si="1">SUM(D5:D64)</f>
        <v>533803.99999999988</v>
      </c>
      <c r="E65" s="15">
        <f t="shared" si="1"/>
        <v>3048175.4000000004</v>
      </c>
      <c r="F65" s="15">
        <f t="shared" si="1"/>
        <v>6345799.7999999998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B24B-BF1E-4CD0-862D-200EA887426E}">
  <sheetPr>
    <pageSetUpPr fitToPage="1"/>
  </sheetPr>
  <dimension ref="A1:F65"/>
  <sheetViews>
    <sheetView topLeftCell="A43" workbookViewId="0">
      <selection activeCell="I21" sqref="I21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111" t="s">
        <v>161</v>
      </c>
      <c r="B1" s="112"/>
      <c r="C1" s="112"/>
      <c r="D1" s="112"/>
      <c r="E1" s="112"/>
      <c r="F1" s="113"/>
    </row>
    <row r="2" spans="1:6" s="2" customFormat="1" ht="11.25" customHeight="1" x14ac:dyDescent="0.2">
      <c r="A2" s="83" t="s">
        <v>1</v>
      </c>
      <c r="B2" s="83" t="s">
        <v>2</v>
      </c>
      <c r="C2" s="83" t="s">
        <v>128</v>
      </c>
      <c r="D2" s="83" t="s">
        <v>160</v>
      </c>
      <c r="E2" s="83" t="s">
        <v>130</v>
      </c>
      <c r="F2" s="30" t="s">
        <v>143</v>
      </c>
    </row>
    <row r="3" spans="1:6" s="2" customFormat="1" ht="11.25" x14ac:dyDescent="0.2">
      <c r="A3" s="84" t="s">
        <v>1</v>
      </c>
      <c r="B3" s="84"/>
      <c r="C3" s="84"/>
      <c r="D3" s="84"/>
      <c r="E3" s="84"/>
      <c r="F3" s="31" t="s">
        <v>144</v>
      </c>
    </row>
    <row r="4" spans="1:6" s="2" customFormat="1" ht="12" thickBot="1" x14ac:dyDescent="0.25">
      <c r="A4" s="85"/>
      <c r="B4" s="85"/>
      <c r="C4" s="85"/>
      <c r="D4" s="85"/>
      <c r="E4" s="85"/>
      <c r="F4" s="32"/>
    </row>
    <row r="5" spans="1:6" x14ac:dyDescent="0.2">
      <c r="A5" s="61" t="s">
        <v>3</v>
      </c>
      <c r="B5" s="61" t="s">
        <v>4</v>
      </c>
      <c r="C5" s="61">
        <v>132205.97</v>
      </c>
      <c r="D5" s="61">
        <v>25467.89</v>
      </c>
      <c r="E5" s="61">
        <v>90.33</v>
      </c>
      <c r="F5" s="61">
        <f>SUM(C5:E5)</f>
        <v>157764.18999999997</v>
      </c>
    </row>
    <row r="6" spans="1:6" x14ac:dyDescent="0.2">
      <c r="A6" s="62" t="s">
        <v>5</v>
      </c>
      <c r="B6" s="62" t="s">
        <v>6</v>
      </c>
      <c r="C6" s="62">
        <v>144539.81</v>
      </c>
      <c r="D6" s="62">
        <v>27843.86</v>
      </c>
      <c r="E6" s="62">
        <v>98.76</v>
      </c>
      <c r="F6" s="62">
        <f>SUM(C6:E6)</f>
        <v>172482.43</v>
      </c>
    </row>
    <row r="7" spans="1:6" x14ac:dyDescent="0.2">
      <c r="A7" s="62" t="s">
        <v>7</v>
      </c>
      <c r="B7" s="62" t="s">
        <v>8</v>
      </c>
      <c r="C7" s="62">
        <v>153413.4</v>
      </c>
      <c r="D7" s="62">
        <v>29553.24</v>
      </c>
      <c r="E7" s="62">
        <v>104.83</v>
      </c>
      <c r="F7" s="62">
        <f t="shared" ref="F7:F63" si="0">SUM(C7:E7)</f>
        <v>183071.46999999997</v>
      </c>
    </row>
    <row r="8" spans="1:6" x14ac:dyDescent="0.2">
      <c r="A8" s="62" t="s">
        <v>9</v>
      </c>
      <c r="B8" s="62" t="s">
        <v>10</v>
      </c>
      <c r="C8" s="62">
        <v>174477.63</v>
      </c>
      <c r="D8" s="62">
        <v>33611.01</v>
      </c>
      <c r="E8" s="62">
        <v>119.22</v>
      </c>
      <c r="F8" s="62">
        <f t="shared" si="0"/>
        <v>208207.86000000002</v>
      </c>
    </row>
    <row r="9" spans="1:6" x14ac:dyDescent="0.2">
      <c r="A9" s="62" t="s">
        <v>11</v>
      </c>
      <c r="B9" s="62" t="s">
        <v>12</v>
      </c>
      <c r="C9" s="62">
        <v>785564.01</v>
      </c>
      <c r="D9" s="62">
        <v>151329.45000000001</v>
      </c>
      <c r="E9" s="62">
        <v>536.77</v>
      </c>
      <c r="F9" s="62">
        <f t="shared" si="0"/>
        <v>937430.23</v>
      </c>
    </row>
    <row r="10" spans="1:6" x14ac:dyDescent="0.2">
      <c r="A10" s="62" t="s">
        <v>13</v>
      </c>
      <c r="B10" s="62" t="s">
        <v>14</v>
      </c>
      <c r="C10" s="62">
        <v>132578.70000000001</v>
      </c>
      <c r="D10" s="62">
        <v>25539.69</v>
      </c>
      <c r="E10" s="62">
        <v>90.59</v>
      </c>
      <c r="F10" s="62">
        <f t="shared" si="0"/>
        <v>158208.98000000001</v>
      </c>
    </row>
    <row r="11" spans="1:6" x14ac:dyDescent="0.2">
      <c r="A11" s="62" t="s">
        <v>15</v>
      </c>
      <c r="B11" s="62" t="s">
        <v>16</v>
      </c>
      <c r="C11" s="62">
        <v>100205.69</v>
      </c>
      <c r="D11" s="62">
        <v>19303.419999999998</v>
      </c>
      <c r="E11" s="62">
        <v>68.47</v>
      </c>
      <c r="F11" s="62">
        <f t="shared" si="0"/>
        <v>119577.58</v>
      </c>
    </row>
    <row r="12" spans="1:6" x14ac:dyDescent="0.2">
      <c r="A12" s="62" t="s">
        <v>17</v>
      </c>
      <c r="B12" s="62" t="s">
        <v>18</v>
      </c>
      <c r="C12" s="62">
        <v>291096.12</v>
      </c>
      <c r="D12" s="62">
        <v>56076.160000000003</v>
      </c>
      <c r="E12" s="62">
        <v>198.9</v>
      </c>
      <c r="F12" s="62">
        <f t="shared" si="0"/>
        <v>347371.18000000005</v>
      </c>
    </row>
    <row r="13" spans="1:6" x14ac:dyDescent="0.2">
      <c r="A13" s="62" t="s">
        <v>19</v>
      </c>
      <c r="B13" s="62" t="s">
        <v>20</v>
      </c>
      <c r="C13" s="62">
        <v>397868.92</v>
      </c>
      <c r="D13" s="62">
        <v>76644.66</v>
      </c>
      <c r="E13" s="62">
        <v>271.85000000000002</v>
      </c>
      <c r="F13" s="62">
        <f t="shared" si="0"/>
        <v>474785.42999999993</v>
      </c>
    </row>
    <row r="14" spans="1:6" x14ac:dyDescent="0.2">
      <c r="A14" s="62" t="s">
        <v>21</v>
      </c>
      <c r="B14" s="62" t="s">
        <v>22</v>
      </c>
      <c r="C14" s="62">
        <v>254001.21</v>
      </c>
      <c r="D14" s="62">
        <v>48930.27</v>
      </c>
      <c r="E14" s="62">
        <v>173.56</v>
      </c>
      <c r="F14" s="62">
        <f t="shared" si="0"/>
        <v>303105.03999999998</v>
      </c>
    </row>
    <row r="15" spans="1:6" x14ac:dyDescent="0.2">
      <c r="A15" s="62" t="s">
        <v>23</v>
      </c>
      <c r="B15" s="62" t="s">
        <v>24</v>
      </c>
      <c r="C15" s="62">
        <v>138865.31</v>
      </c>
      <c r="D15" s="62">
        <v>26750.73</v>
      </c>
      <c r="E15" s="62">
        <v>94.88</v>
      </c>
      <c r="F15" s="62">
        <f t="shared" si="0"/>
        <v>165710.92000000001</v>
      </c>
    </row>
    <row r="16" spans="1:6" x14ac:dyDescent="0.2">
      <c r="A16" s="62" t="s">
        <v>25</v>
      </c>
      <c r="B16" s="62" t="s">
        <v>26</v>
      </c>
      <c r="C16" s="62">
        <v>121107.76</v>
      </c>
      <c r="D16" s="62">
        <v>23329.95</v>
      </c>
      <c r="E16" s="62">
        <v>82.76</v>
      </c>
      <c r="F16" s="62">
        <f t="shared" si="0"/>
        <v>144520.47</v>
      </c>
    </row>
    <row r="17" spans="1:6" x14ac:dyDescent="0.2">
      <c r="A17" s="62" t="s">
        <v>27</v>
      </c>
      <c r="B17" s="62" t="s">
        <v>28</v>
      </c>
      <c r="C17" s="62">
        <v>196489.28</v>
      </c>
      <c r="D17" s="62">
        <v>37851.300000000003</v>
      </c>
      <c r="E17" s="62">
        <v>134.26</v>
      </c>
      <c r="F17" s="62">
        <f t="shared" si="0"/>
        <v>234474.84000000003</v>
      </c>
    </row>
    <row r="18" spans="1:6" x14ac:dyDescent="0.2">
      <c r="A18" s="62" t="s">
        <v>29</v>
      </c>
      <c r="B18" s="62" t="s">
        <v>30</v>
      </c>
      <c r="C18" s="62">
        <v>123889.01</v>
      </c>
      <c r="D18" s="62">
        <v>23865.73</v>
      </c>
      <c r="E18" s="62">
        <v>84.65</v>
      </c>
      <c r="F18" s="62">
        <f t="shared" si="0"/>
        <v>147839.38999999998</v>
      </c>
    </row>
    <row r="19" spans="1:6" x14ac:dyDescent="0.2">
      <c r="A19" s="62" t="s">
        <v>31</v>
      </c>
      <c r="B19" s="62" t="s">
        <v>32</v>
      </c>
      <c r="C19" s="62">
        <v>121150.05</v>
      </c>
      <c r="D19" s="62">
        <v>23338.1</v>
      </c>
      <c r="E19" s="62">
        <v>82.78</v>
      </c>
      <c r="F19" s="62">
        <f t="shared" si="0"/>
        <v>144570.93</v>
      </c>
    </row>
    <row r="20" spans="1:6" x14ac:dyDescent="0.2">
      <c r="A20" s="62" t="s">
        <v>33</v>
      </c>
      <c r="B20" s="62" t="s">
        <v>34</v>
      </c>
      <c r="C20" s="62">
        <v>503167.65</v>
      </c>
      <c r="D20" s="62">
        <v>96929.19</v>
      </c>
      <c r="E20" s="62">
        <v>343.81</v>
      </c>
      <c r="F20" s="62">
        <f t="shared" si="0"/>
        <v>600440.65000000014</v>
      </c>
    </row>
    <row r="21" spans="1:6" x14ac:dyDescent="0.2">
      <c r="A21" s="62" t="s">
        <v>35</v>
      </c>
      <c r="B21" s="62" t="s">
        <v>36</v>
      </c>
      <c r="C21" s="62">
        <v>137097.82</v>
      </c>
      <c r="D21" s="62">
        <v>26410.25</v>
      </c>
      <c r="E21" s="62">
        <v>93.67</v>
      </c>
      <c r="F21" s="62">
        <f t="shared" si="0"/>
        <v>163601.74000000002</v>
      </c>
    </row>
    <row r="22" spans="1:6" x14ac:dyDescent="0.2">
      <c r="A22" s="62" t="s">
        <v>37</v>
      </c>
      <c r="B22" s="62" t="s">
        <v>38</v>
      </c>
      <c r="C22" s="62">
        <v>199988.41</v>
      </c>
      <c r="D22" s="62">
        <v>38525.360000000001</v>
      </c>
      <c r="E22" s="62">
        <v>136.65</v>
      </c>
      <c r="F22" s="62">
        <f t="shared" si="0"/>
        <v>238650.42</v>
      </c>
    </row>
    <row r="23" spans="1:6" x14ac:dyDescent="0.2">
      <c r="A23" s="62" t="s">
        <v>39</v>
      </c>
      <c r="B23" s="62" t="s">
        <v>40</v>
      </c>
      <c r="C23" s="62">
        <v>132101.54</v>
      </c>
      <c r="D23" s="62">
        <v>25447.77</v>
      </c>
      <c r="E23" s="62">
        <v>90.26</v>
      </c>
      <c r="F23" s="62">
        <f t="shared" si="0"/>
        <v>157639.57</v>
      </c>
    </row>
    <row r="24" spans="1:6" x14ac:dyDescent="0.2">
      <c r="A24" s="62" t="s">
        <v>41</v>
      </c>
      <c r="B24" s="62" t="s">
        <v>42</v>
      </c>
      <c r="C24" s="62">
        <v>159723.82</v>
      </c>
      <c r="D24" s="62">
        <v>30768.87</v>
      </c>
      <c r="E24" s="62">
        <v>109.14</v>
      </c>
      <c r="F24" s="62">
        <f t="shared" si="0"/>
        <v>190601.83000000002</v>
      </c>
    </row>
    <row r="25" spans="1:6" x14ac:dyDescent="0.2">
      <c r="A25" s="62" t="s">
        <v>43</v>
      </c>
      <c r="B25" s="62" t="s">
        <v>44</v>
      </c>
      <c r="C25" s="62">
        <v>98304.25</v>
      </c>
      <c r="D25" s="62">
        <v>18937.13</v>
      </c>
      <c r="E25" s="62">
        <v>67.17</v>
      </c>
      <c r="F25" s="62">
        <f t="shared" si="0"/>
        <v>117308.55</v>
      </c>
    </row>
    <row r="26" spans="1:6" x14ac:dyDescent="0.2">
      <c r="A26" s="62" t="s">
        <v>45</v>
      </c>
      <c r="B26" s="62" t="s">
        <v>46</v>
      </c>
      <c r="C26" s="62">
        <v>146211.14000000001</v>
      </c>
      <c r="D26" s="62">
        <v>28165.82</v>
      </c>
      <c r="E26" s="62">
        <v>99.9</v>
      </c>
      <c r="F26" s="62">
        <f t="shared" si="0"/>
        <v>174476.86000000002</v>
      </c>
    </row>
    <row r="27" spans="1:6" x14ac:dyDescent="0.2">
      <c r="A27" s="62" t="s">
        <v>47</v>
      </c>
      <c r="B27" s="62" t="s">
        <v>48</v>
      </c>
      <c r="C27" s="62">
        <v>112778.81</v>
      </c>
      <c r="D27" s="62">
        <v>21725.48</v>
      </c>
      <c r="E27" s="62">
        <v>77.06</v>
      </c>
      <c r="F27" s="62">
        <f t="shared" si="0"/>
        <v>134581.35</v>
      </c>
    </row>
    <row r="28" spans="1:6" x14ac:dyDescent="0.2">
      <c r="A28" s="62" t="s">
        <v>49</v>
      </c>
      <c r="B28" s="62" t="s">
        <v>50</v>
      </c>
      <c r="C28" s="62">
        <v>191075.11</v>
      </c>
      <c r="D28" s="62">
        <v>36808.32</v>
      </c>
      <c r="E28" s="62">
        <v>130.56</v>
      </c>
      <c r="F28" s="62">
        <f t="shared" si="0"/>
        <v>228013.99</v>
      </c>
    </row>
    <row r="29" spans="1:6" x14ac:dyDescent="0.2">
      <c r="A29" s="62" t="s">
        <v>51</v>
      </c>
      <c r="B29" s="62" t="s">
        <v>52</v>
      </c>
      <c r="C29" s="62">
        <v>195237.47</v>
      </c>
      <c r="D29" s="62">
        <v>37610.15</v>
      </c>
      <c r="E29" s="62">
        <v>133.4</v>
      </c>
      <c r="F29" s="62">
        <f t="shared" si="0"/>
        <v>232981.02</v>
      </c>
    </row>
    <row r="30" spans="1:6" x14ac:dyDescent="0.2">
      <c r="A30" s="62" t="s">
        <v>53</v>
      </c>
      <c r="B30" s="62" t="s">
        <v>54</v>
      </c>
      <c r="C30" s="62">
        <v>198679.56</v>
      </c>
      <c r="D30" s="62">
        <v>38273.230000000003</v>
      </c>
      <c r="E30" s="62">
        <v>135.75</v>
      </c>
      <c r="F30" s="62">
        <f t="shared" si="0"/>
        <v>237088.54</v>
      </c>
    </row>
    <row r="31" spans="1:6" x14ac:dyDescent="0.2">
      <c r="A31" s="62" t="s">
        <v>55</v>
      </c>
      <c r="B31" s="62" t="s">
        <v>56</v>
      </c>
      <c r="C31" s="62">
        <v>218983.58</v>
      </c>
      <c r="D31" s="62">
        <v>42184.55</v>
      </c>
      <c r="E31" s="62">
        <v>149.63</v>
      </c>
      <c r="F31" s="62">
        <f t="shared" si="0"/>
        <v>261317.76000000001</v>
      </c>
    </row>
    <row r="32" spans="1:6" x14ac:dyDescent="0.2">
      <c r="A32" s="62" t="s">
        <v>57</v>
      </c>
      <c r="B32" s="62" t="s">
        <v>58</v>
      </c>
      <c r="C32" s="62">
        <v>123850.61</v>
      </c>
      <c r="D32" s="62">
        <v>23858.33</v>
      </c>
      <c r="E32" s="62">
        <v>84.62</v>
      </c>
      <c r="F32" s="62">
        <f t="shared" si="0"/>
        <v>147793.56</v>
      </c>
    </row>
    <row r="33" spans="1:6" x14ac:dyDescent="0.2">
      <c r="A33" s="62" t="s">
        <v>59</v>
      </c>
      <c r="B33" s="62" t="s">
        <v>60</v>
      </c>
      <c r="C33" s="62">
        <v>103578.54</v>
      </c>
      <c r="D33" s="62">
        <v>19953.16</v>
      </c>
      <c r="E33" s="62">
        <v>70.77</v>
      </c>
      <c r="F33" s="62">
        <f t="shared" si="0"/>
        <v>123602.47</v>
      </c>
    </row>
    <row r="34" spans="1:6" x14ac:dyDescent="0.2">
      <c r="A34" s="62" t="s">
        <v>61</v>
      </c>
      <c r="B34" s="62" t="s">
        <v>62</v>
      </c>
      <c r="C34" s="62">
        <v>131068.65</v>
      </c>
      <c r="D34" s="62">
        <v>25248.799999999999</v>
      </c>
      <c r="E34" s="62">
        <v>89.55</v>
      </c>
      <c r="F34" s="62">
        <f t="shared" si="0"/>
        <v>156406.99999999997</v>
      </c>
    </row>
    <row r="35" spans="1:6" x14ac:dyDescent="0.2">
      <c r="A35" s="62" t="s">
        <v>63</v>
      </c>
      <c r="B35" s="62" t="s">
        <v>64</v>
      </c>
      <c r="C35" s="62">
        <v>92392.61</v>
      </c>
      <c r="D35" s="62">
        <v>17798.32</v>
      </c>
      <c r="E35" s="62">
        <v>63.13</v>
      </c>
      <c r="F35" s="62">
        <f t="shared" si="0"/>
        <v>110254.06</v>
      </c>
    </row>
    <row r="36" spans="1:6" x14ac:dyDescent="0.2">
      <c r="A36" s="62" t="s">
        <v>65</v>
      </c>
      <c r="B36" s="62" t="s">
        <v>66</v>
      </c>
      <c r="C36" s="62">
        <v>112033.92</v>
      </c>
      <c r="D36" s="62">
        <v>21581.99</v>
      </c>
      <c r="E36" s="62">
        <v>76.55</v>
      </c>
      <c r="F36" s="62">
        <f t="shared" si="0"/>
        <v>133692.46</v>
      </c>
    </row>
    <row r="37" spans="1:6" x14ac:dyDescent="0.2">
      <c r="A37" s="62" t="s">
        <v>67</v>
      </c>
      <c r="B37" s="62" t="s">
        <v>68</v>
      </c>
      <c r="C37" s="62">
        <v>123094.43</v>
      </c>
      <c r="D37" s="62">
        <v>23712.66</v>
      </c>
      <c r="E37" s="62">
        <v>84.11</v>
      </c>
      <c r="F37" s="62">
        <f t="shared" si="0"/>
        <v>146891.19999999998</v>
      </c>
    </row>
    <row r="38" spans="1:6" x14ac:dyDescent="0.2">
      <c r="A38" s="62" t="s">
        <v>69</v>
      </c>
      <c r="B38" s="62" t="s">
        <v>70</v>
      </c>
      <c r="C38" s="62">
        <v>274462.06</v>
      </c>
      <c r="D38" s="62">
        <v>52871.81</v>
      </c>
      <c r="E38" s="62">
        <v>187.54</v>
      </c>
      <c r="F38" s="62">
        <f t="shared" si="0"/>
        <v>327521.40999999997</v>
      </c>
    </row>
    <row r="39" spans="1:6" x14ac:dyDescent="0.2">
      <c r="A39" s="62" t="s">
        <v>71</v>
      </c>
      <c r="B39" s="62" t="s">
        <v>72</v>
      </c>
      <c r="C39" s="62">
        <v>129134.2</v>
      </c>
      <c r="D39" s="62">
        <v>24876.15</v>
      </c>
      <c r="E39" s="62">
        <v>88.24</v>
      </c>
      <c r="F39" s="62">
        <f t="shared" si="0"/>
        <v>154098.59</v>
      </c>
    </row>
    <row r="40" spans="1:6" x14ac:dyDescent="0.2">
      <c r="A40" s="62" t="s">
        <v>73</v>
      </c>
      <c r="B40" s="62" t="s">
        <v>74</v>
      </c>
      <c r="C40" s="62">
        <v>329757.39</v>
      </c>
      <c r="D40" s="62">
        <v>63523.79</v>
      </c>
      <c r="E40" s="62">
        <v>225.32</v>
      </c>
      <c r="F40" s="62">
        <f t="shared" si="0"/>
        <v>393506.5</v>
      </c>
    </row>
    <row r="41" spans="1:6" x14ac:dyDescent="0.2">
      <c r="A41" s="62" t="s">
        <v>75</v>
      </c>
      <c r="B41" s="62" t="s">
        <v>76</v>
      </c>
      <c r="C41" s="62">
        <v>107272.35</v>
      </c>
      <c r="D41" s="62">
        <v>20664.73</v>
      </c>
      <c r="E41" s="62">
        <v>73.3</v>
      </c>
      <c r="F41" s="62">
        <f t="shared" si="0"/>
        <v>128010.38</v>
      </c>
    </row>
    <row r="42" spans="1:6" x14ac:dyDescent="0.2">
      <c r="A42" s="62" t="s">
        <v>77</v>
      </c>
      <c r="B42" s="62" t="s">
        <v>78</v>
      </c>
      <c r="C42" s="62">
        <v>87784.42</v>
      </c>
      <c r="D42" s="62">
        <v>16910.61</v>
      </c>
      <c r="E42" s="62">
        <v>59.98</v>
      </c>
      <c r="F42" s="62">
        <f t="shared" si="0"/>
        <v>104755.01</v>
      </c>
    </row>
    <row r="43" spans="1:6" x14ac:dyDescent="0.2">
      <c r="A43" s="62" t="s">
        <v>79</v>
      </c>
      <c r="B43" s="62" t="s">
        <v>80</v>
      </c>
      <c r="C43" s="62">
        <v>168926.69</v>
      </c>
      <c r="D43" s="62">
        <v>32541.69</v>
      </c>
      <c r="E43" s="62">
        <v>115.42</v>
      </c>
      <c r="F43" s="62">
        <f t="shared" si="0"/>
        <v>201583.80000000002</v>
      </c>
    </row>
    <row r="44" spans="1:6" x14ac:dyDescent="0.2">
      <c r="A44" s="62" t="s">
        <v>81</v>
      </c>
      <c r="B44" s="62" t="s">
        <v>82</v>
      </c>
      <c r="C44" s="62">
        <v>124295.9</v>
      </c>
      <c r="D44" s="62">
        <v>23944.11</v>
      </c>
      <c r="E44" s="62">
        <v>84.93</v>
      </c>
      <c r="F44" s="62">
        <f t="shared" si="0"/>
        <v>148324.94</v>
      </c>
    </row>
    <row r="45" spans="1:6" x14ac:dyDescent="0.2">
      <c r="A45" s="62" t="s">
        <v>83</v>
      </c>
      <c r="B45" s="62" t="s">
        <v>84</v>
      </c>
      <c r="C45" s="62">
        <v>169908.8</v>
      </c>
      <c r="D45" s="62">
        <v>32730.880000000001</v>
      </c>
      <c r="E45" s="62">
        <v>116.1</v>
      </c>
      <c r="F45" s="62">
        <f t="shared" si="0"/>
        <v>202755.78</v>
      </c>
    </row>
    <row r="46" spans="1:6" x14ac:dyDescent="0.2">
      <c r="A46" s="62" t="s">
        <v>85</v>
      </c>
      <c r="B46" s="62" t="s">
        <v>86</v>
      </c>
      <c r="C46" s="62">
        <v>104810.8</v>
      </c>
      <c r="D46" s="62">
        <v>20190.54</v>
      </c>
      <c r="E46" s="62">
        <v>71.62</v>
      </c>
      <c r="F46" s="62">
        <f t="shared" si="0"/>
        <v>125072.95999999999</v>
      </c>
    </row>
    <row r="47" spans="1:6" x14ac:dyDescent="0.2">
      <c r="A47" s="62" t="s">
        <v>87</v>
      </c>
      <c r="B47" s="62" t="s">
        <v>88</v>
      </c>
      <c r="C47" s="62">
        <v>138446.72</v>
      </c>
      <c r="D47" s="62">
        <v>26670.09</v>
      </c>
      <c r="E47" s="62">
        <v>94.6</v>
      </c>
      <c r="F47" s="62">
        <f t="shared" si="0"/>
        <v>165211.41</v>
      </c>
    </row>
    <row r="48" spans="1:6" x14ac:dyDescent="0.2">
      <c r="A48" s="62" t="s">
        <v>89</v>
      </c>
      <c r="B48" s="62" t="s">
        <v>90</v>
      </c>
      <c r="C48" s="62">
        <v>165375.89000000001</v>
      </c>
      <c r="D48" s="62">
        <v>31857.67</v>
      </c>
      <c r="E48" s="62">
        <v>113</v>
      </c>
      <c r="F48" s="62">
        <f t="shared" si="0"/>
        <v>197346.56</v>
      </c>
    </row>
    <row r="49" spans="1:6" x14ac:dyDescent="0.2">
      <c r="A49" s="62" t="s">
        <v>91</v>
      </c>
      <c r="B49" s="62" t="s">
        <v>92</v>
      </c>
      <c r="C49" s="62">
        <v>175649.62</v>
      </c>
      <c r="D49" s="62">
        <v>33836.78</v>
      </c>
      <c r="E49" s="62">
        <v>120.02</v>
      </c>
      <c r="F49" s="62">
        <f t="shared" si="0"/>
        <v>209606.41999999998</v>
      </c>
    </row>
    <row r="50" spans="1:6" x14ac:dyDescent="0.2">
      <c r="A50" s="62" t="s">
        <v>93</v>
      </c>
      <c r="B50" s="62" t="s">
        <v>94</v>
      </c>
      <c r="C50" s="62">
        <v>171164.63</v>
      </c>
      <c r="D50" s="62">
        <v>32972.81</v>
      </c>
      <c r="E50" s="62">
        <v>116.95</v>
      </c>
      <c r="F50" s="62">
        <f t="shared" si="0"/>
        <v>204254.39</v>
      </c>
    </row>
    <row r="51" spans="1:6" x14ac:dyDescent="0.2">
      <c r="A51" s="62" t="s">
        <v>95</v>
      </c>
      <c r="B51" s="62" t="s">
        <v>96</v>
      </c>
      <c r="C51" s="62">
        <v>147673.67000000001</v>
      </c>
      <c r="D51" s="62">
        <v>28447.56</v>
      </c>
      <c r="E51" s="62">
        <v>100.9</v>
      </c>
      <c r="F51" s="62">
        <f t="shared" si="0"/>
        <v>176222.13</v>
      </c>
    </row>
    <row r="52" spans="1:6" x14ac:dyDescent="0.2">
      <c r="A52" s="62" t="s">
        <v>97</v>
      </c>
      <c r="B52" s="62" t="s">
        <v>98</v>
      </c>
      <c r="C52" s="62">
        <v>247437.4</v>
      </c>
      <c r="D52" s="62">
        <v>47665.84</v>
      </c>
      <c r="E52" s="62">
        <v>169.07</v>
      </c>
      <c r="F52" s="62">
        <f t="shared" si="0"/>
        <v>295272.31</v>
      </c>
    </row>
    <row r="53" spans="1:6" x14ac:dyDescent="0.2">
      <c r="A53" s="62" t="s">
        <v>99</v>
      </c>
      <c r="B53" s="62" t="s">
        <v>100</v>
      </c>
      <c r="C53" s="62">
        <v>133773.29999999999</v>
      </c>
      <c r="D53" s="62">
        <v>25769.81</v>
      </c>
      <c r="E53" s="62">
        <v>91.41</v>
      </c>
      <c r="F53" s="62">
        <f t="shared" si="0"/>
        <v>159634.51999999999</v>
      </c>
    </row>
    <row r="54" spans="1:6" x14ac:dyDescent="0.2">
      <c r="A54" s="62" t="s">
        <v>101</v>
      </c>
      <c r="B54" s="62" t="s">
        <v>102</v>
      </c>
      <c r="C54" s="62">
        <v>742521.25</v>
      </c>
      <c r="D54" s="62">
        <v>143037.78</v>
      </c>
      <c r="E54" s="62">
        <v>507.35</v>
      </c>
      <c r="F54" s="62">
        <f t="shared" si="0"/>
        <v>886066.38</v>
      </c>
    </row>
    <row r="55" spans="1:6" x14ac:dyDescent="0.2">
      <c r="A55" s="62" t="s">
        <v>103</v>
      </c>
      <c r="B55" s="62" t="s">
        <v>104</v>
      </c>
      <c r="C55" s="62">
        <v>260666.06</v>
      </c>
      <c r="D55" s="62">
        <v>50214.18</v>
      </c>
      <c r="E55" s="62">
        <v>178.11</v>
      </c>
      <c r="F55" s="62">
        <f t="shared" si="0"/>
        <v>311058.34999999998</v>
      </c>
    </row>
    <row r="56" spans="1:6" x14ac:dyDescent="0.2">
      <c r="A56" s="62" t="s">
        <v>105</v>
      </c>
      <c r="B56" s="62" t="s">
        <v>106</v>
      </c>
      <c r="C56" s="62">
        <v>105746.9</v>
      </c>
      <c r="D56" s="62">
        <v>20370.86</v>
      </c>
      <c r="E56" s="62">
        <v>72.260000000000005</v>
      </c>
      <c r="F56" s="62">
        <f t="shared" si="0"/>
        <v>126190.01999999999</v>
      </c>
    </row>
    <row r="57" spans="1:6" x14ac:dyDescent="0.2">
      <c r="A57" s="62" t="s">
        <v>107</v>
      </c>
      <c r="B57" s="62" t="s">
        <v>108</v>
      </c>
      <c r="C57" s="62">
        <v>195344.28</v>
      </c>
      <c r="D57" s="62">
        <v>37630.730000000003</v>
      </c>
      <c r="E57" s="62">
        <v>133.47999999999999</v>
      </c>
      <c r="F57" s="62">
        <f t="shared" si="0"/>
        <v>233108.49000000002</v>
      </c>
    </row>
    <row r="58" spans="1:6" x14ac:dyDescent="0.2">
      <c r="A58" s="62" t="s">
        <v>109</v>
      </c>
      <c r="B58" s="62" t="s">
        <v>110</v>
      </c>
      <c r="C58" s="62">
        <v>182167.96</v>
      </c>
      <c r="D58" s="62">
        <v>35092.46</v>
      </c>
      <c r="E58" s="62">
        <v>124.47</v>
      </c>
      <c r="F58" s="62">
        <f t="shared" si="0"/>
        <v>217384.88999999998</v>
      </c>
    </row>
    <row r="59" spans="1:6" x14ac:dyDescent="0.2">
      <c r="A59" s="62" t="s">
        <v>111</v>
      </c>
      <c r="B59" s="62" t="s">
        <v>112</v>
      </c>
      <c r="C59" s="62">
        <v>182893.7</v>
      </c>
      <c r="D59" s="62">
        <v>35232.269999999997</v>
      </c>
      <c r="E59" s="62">
        <v>124.97</v>
      </c>
      <c r="F59" s="62">
        <f t="shared" si="0"/>
        <v>218250.94</v>
      </c>
    </row>
    <row r="60" spans="1:6" x14ac:dyDescent="0.2">
      <c r="A60" s="62" t="s">
        <v>113</v>
      </c>
      <c r="B60" s="62" t="s">
        <v>114</v>
      </c>
      <c r="C60" s="62">
        <v>128934.32</v>
      </c>
      <c r="D60" s="62">
        <v>24837.64</v>
      </c>
      <c r="E60" s="62">
        <v>88.1</v>
      </c>
      <c r="F60" s="62">
        <f t="shared" si="0"/>
        <v>153860.06000000003</v>
      </c>
    </row>
    <row r="61" spans="1:6" x14ac:dyDescent="0.2">
      <c r="A61" s="62" t="s">
        <v>115</v>
      </c>
      <c r="B61" s="62" t="s">
        <v>116</v>
      </c>
      <c r="C61" s="62">
        <v>122018.19</v>
      </c>
      <c r="D61" s="62">
        <v>23505.34</v>
      </c>
      <c r="E61" s="62">
        <v>83.37</v>
      </c>
      <c r="F61" s="62">
        <f t="shared" si="0"/>
        <v>145606.9</v>
      </c>
    </row>
    <row r="62" spans="1:6" x14ac:dyDescent="0.2">
      <c r="A62" s="62" t="s">
        <v>117</v>
      </c>
      <c r="B62" s="62" t="s">
        <v>118</v>
      </c>
      <c r="C62" s="62">
        <v>237016.74</v>
      </c>
      <c r="D62" s="62">
        <v>45658.42</v>
      </c>
      <c r="E62" s="62">
        <v>161.94999999999999</v>
      </c>
      <c r="F62" s="62">
        <f t="shared" si="0"/>
        <v>282837.11</v>
      </c>
    </row>
    <row r="63" spans="1:6" x14ac:dyDescent="0.2">
      <c r="A63" s="62" t="s">
        <v>119</v>
      </c>
      <c r="B63" s="62" t="s">
        <v>120</v>
      </c>
      <c r="C63" s="62">
        <v>253876.24</v>
      </c>
      <c r="D63" s="62">
        <v>48906.2</v>
      </c>
      <c r="E63" s="62">
        <v>173.47</v>
      </c>
      <c r="F63" s="62">
        <f t="shared" si="0"/>
        <v>302955.90999999997</v>
      </c>
    </row>
    <row r="64" spans="1:6" ht="13.5" thickBot="1" x14ac:dyDescent="0.25">
      <c r="A64" s="63" t="s">
        <v>121</v>
      </c>
      <c r="B64" s="63" t="s">
        <v>122</v>
      </c>
      <c r="C64" s="63">
        <v>114340.93</v>
      </c>
      <c r="D64" s="63">
        <v>22026.41</v>
      </c>
      <c r="E64" s="63">
        <v>78.13</v>
      </c>
      <c r="F64" s="63">
        <f>SUM(C64:E64)</f>
        <v>136445.47</v>
      </c>
    </row>
    <row r="65" spans="2:6" ht="13.5" thickBot="1" x14ac:dyDescent="0.25">
      <c r="B65" s="43" t="s">
        <v>123</v>
      </c>
      <c r="C65" s="15">
        <f>SUM(C5:C64)</f>
        <v>11448221.199999999</v>
      </c>
      <c r="D65" s="15">
        <f t="shared" ref="D65:F65" si="1">SUM(D5:D64)</f>
        <v>2205362.0000000005</v>
      </c>
      <c r="E65" s="15">
        <f t="shared" si="1"/>
        <v>7822.4000000000015</v>
      </c>
      <c r="F65" s="15">
        <f t="shared" si="1"/>
        <v>13661405.600000003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CEFB-2D7F-4349-A153-41AE3930D445}">
  <sheetPr>
    <pageSetUpPr fitToPage="1"/>
  </sheetPr>
  <dimension ref="A1:F66"/>
  <sheetViews>
    <sheetView topLeftCell="A37" workbookViewId="0">
      <selection activeCell="J25" sqref="J25"/>
    </sheetView>
  </sheetViews>
  <sheetFormatPr baseColWidth="10" defaultColWidth="14.7109375" defaultRowHeight="12.75" x14ac:dyDescent="0.2"/>
  <cols>
    <col min="1" max="1" width="3.7109375" style="64" bestFit="1" customWidth="1"/>
    <col min="2" max="2" width="28.7109375" style="64" customWidth="1"/>
    <col min="3" max="16384" width="14.7109375" style="64"/>
  </cols>
  <sheetData>
    <row r="1" spans="1:6" ht="13.5" thickBot="1" x14ac:dyDescent="0.25">
      <c r="A1" s="114" t="s">
        <v>162</v>
      </c>
      <c r="B1" s="115"/>
      <c r="C1" s="115"/>
      <c r="D1" s="115"/>
      <c r="E1" s="115"/>
      <c r="F1" s="116"/>
    </row>
    <row r="2" spans="1:6" s="66" customFormat="1" ht="11.25" customHeight="1" x14ac:dyDescent="0.2">
      <c r="A2" s="117" t="s">
        <v>1</v>
      </c>
      <c r="B2" s="117" t="s">
        <v>2</v>
      </c>
      <c r="C2" s="117" t="s">
        <v>128</v>
      </c>
      <c r="D2" s="117" t="s">
        <v>160</v>
      </c>
      <c r="E2" s="117" t="s">
        <v>130</v>
      </c>
      <c r="F2" s="65" t="s">
        <v>143</v>
      </c>
    </row>
    <row r="3" spans="1:6" s="66" customFormat="1" ht="11.25" x14ac:dyDescent="0.2">
      <c r="A3" s="118" t="s">
        <v>1</v>
      </c>
      <c r="B3" s="118"/>
      <c r="C3" s="118"/>
      <c r="D3" s="118"/>
      <c r="E3" s="118"/>
      <c r="F3" s="67" t="s">
        <v>144</v>
      </c>
    </row>
    <row r="4" spans="1:6" s="66" customFormat="1" ht="12" thickBot="1" x14ac:dyDescent="0.25">
      <c r="A4" s="119"/>
      <c r="B4" s="119"/>
      <c r="C4" s="119"/>
      <c r="D4" s="119"/>
      <c r="E4" s="119"/>
      <c r="F4" s="68"/>
    </row>
    <row r="5" spans="1:6" x14ac:dyDescent="0.2">
      <c r="A5" s="69" t="s">
        <v>3</v>
      </c>
      <c r="B5" s="69" t="s">
        <v>4</v>
      </c>
      <c r="C5" s="69">
        <v>25775.42</v>
      </c>
      <c r="D5" s="69">
        <v>7379.46</v>
      </c>
      <c r="E5" s="69">
        <v>0</v>
      </c>
      <c r="F5" s="69">
        <f>SUM(C5:E5)</f>
        <v>33154.879999999997</v>
      </c>
    </row>
    <row r="6" spans="1:6" x14ac:dyDescent="0.2">
      <c r="A6" s="70" t="s">
        <v>5</v>
      </c>
      <c r="B6" s="70" t="s">
        <v>6</v>
      </c>
      <c r="C6" s="70">
        <v>41423.21</v>
      </c>
      <c r="D6" s="70">
        <v>11859.41</v>
      </c>
      <c r="E6" s="70">
        <v>0</v>
      </c>
      <c r="F6" s="70">
        <f>SUM(C6:E6)</f>
        <v>53282.619999999995</v>
      </c>
    </row>
    <row r="7" spans="1:6" x14ac:dyDescent="0.2">
      <c r="A7" s="70" t="s">
        <v>7</v>
      </c>
      <c r="B7" s="70" t="s">
        <v>8</v>
      </c>
      <c r="C7" s="70">
        <v>32517.35</v>
      </c>
      <c r="D7" s="70">
        <v>9309.67</v>
      </c>
      <c r="E7" s="70">
        <v>0</v>
      </c>
      <c r="F7" s="70">
        <f t="shared" ref="F7:F63" si="0">SUM(C7:E7)</f>
        <v>41827.019999999997</v>
      </c>
    </row>
    <row r="8" spans="1:6" x14ac:dyDescent="0.2">
      <c r="A8" s="70" t="s">
        <v>9</v>
      </c>
      <c r="B8" s="70" t="s">
        <v>10</v>
      </c>
      <c r="C8" s="70">
        <v>48828.49</v>
      </c>
      <c r="D8" s="70">
        <v>13979.53</v>
      </c>
      <c r="E8" s="70">
        <v>0</v>
      </c>
      <c r="F8" s="70">
        <f t="shared" si="0"/>
        <v>62808.02</v>
      </c>
    </row>
    <row r="9" spans="1:6" x14ac:dyDescent="0.2">
      <c r="A9" s="70" t="s">
        <v>11</v>
      </c>
      <c r="B9" s="70" t="s">
        <v>12</v>
      </c>
      <c r="C9" s="70">
        <v>185783.28</v>
      </c>
      <c r="D9" s="70">
        <v>53189.47</v>
      </c>
      <c r="E9" s="70">
        <v>0</v>
      </c>
      <c r="F9" s="70">
        <f t="shared" si="0"/>
        <v>238972.75</v>
      </c>
    </row>
    <row r="10" spans="1:6" x14ac:dyDescent="0.2">
      <c r="A10" s="70" t="s">
        <v>13</v>
      </c>
      <c r="B10" s="70" t="s">
        <v>14</v>
      </c>
      <c r="C10" s="70">
        <v>25947.56</v>
      </c>
      <c r="D10" s="70">
        <v>7428.75</v>
      </c>
      <c r="E10" s="70">
        <v>0</v>
      </c>
      <c r="F10" s="70">
        <f t="shared" si="0"/>
        <v>33376.31</v>
      </c>
    </row>
    <row r="11" spans="1:6" x14ac:dyDescent="0.2">
      <c r="A11" s="70" t="s">
        <v>15</v>
      </c>
      <c r="B11" s="70" t="s">
        <v>16</v>
      </c>
      <c r="C11" s="70">
        <v>29823.29</v>
      </c>
      <c r="D11" s="70">
        <v>8538.3700000000008</v>
      </c>
      <c r="E11" s="70">
        <v>0</v>
      </c>
      <c r="F11" s="70">
        <f t="shared" si="0"/>
        <v>38361.660000000003</v>
      </c>
    </row>
    <row r="12" spans="1:6" x14ac:dyDescent="0.2">
      <c r="A12" s="70" t="s">
        <v>17</v>
      </c>
      <c r="B12" s="70" t="s">
        <v>18</v>
      </c>
      <c r="C12" s="70">
        <v>67833.289999999994</v>
      </c>
      <c r="D12" s="70">
        <v>19420.57</v>
      </c>
      <c r="E12" s="70">
        <v>0</v>
      </c>
      <c r="F12" s="70">
        <f t="shared" si="0"/>
        <v>87253.859999999986</v>
      </c>
    </row>
    <row r="13" spans="1:6" x14ac:dyDescent="0.2">
      <c r="A13" s="70" t="s">
        <v>19</v>
      </c>
      <c r="B13" s="70" t="s">
        <v>20</v>
      </c>
      <c r="C13" s="70">
        <v>102990.88</v>
      </c>
      <c r="D13" s="70">
        <v>29486.13</v>
      </c>
      <c r="E13" s="70">
        <v>0</v>
      </c>
      <c r="F13" s="70">
        <f t="shared" si="0"/>
        <v>132477.01</v>
      </c>
    </row>
    <row r="14" spans="1:6" x14ac:dyDescent="0.2">
      <c r="A14" s="70" t="s">
        <v>21</v>
      </c>
      <c r="B14" s="70" t="s">
        <v>22</v>
      </c>
      <c r="C14" s="70">
        <v>53657.29</v>
      </c>
      <c r="D14" s="70">
        <v>15362</v>
      </c>
      <c r="E14" s="70">
        <v>0</v>
      </c>
      <c r="F14" s="70">
        <f t="shared" si="0"/>
        <v>69019.290000000008</v>
      </c>
    </row>
    <row r="15" spans="1:6" x14ac:dyDescent="0.2">
      <c r="A15" s="70" t="s">
        <v>23</v>
      </c>
      <c r="B15" s="70" t="s">
        <v>24</v>
      </c>
      <c r="C15" s="70">
        <v>33288.74</v>
      </c>
      <c r="D15" s="70">
        <v>9530.52</v>
      </c>
      <c r="E15" s="70">
        <v>0</v>
      </c>
      <c r="F15" s="70">
        <f t="shared" si="0"/>
        <v>42819.259999999995</v>
      </c>
    </row>
    <row r="16" spans="1:6" x14ac:dyDescent="0.2">
      <c r="A16" s="70" t="s">
        <v>25</v>
      </c>
      <c r="B16" s="70" t="s">
        <v>26</v>
      </c>
      <c r="C16" s="70">
        <v>32202.33</v>
      </c>
      <c r="D16" s="70">
        <v>9219.4699999999993</v>
      </c>
      <c r="E16" s="70">
        <v>0</v>
      </c>
      <c r="F16" s="70">
        <f t="shared" si="0"/>
        <v>41421.800000000003</v>
      </c>
    </row>
    <row r="17" spans="1:6" x14ac:dyDescent="0.2">
      <c r="A17" s="70" t="s">
        <v>27</v>
      </c>
      <c r="B17" s="70" t="s">
        <v>28</v>
      </c>
      <c r="C17" s="70">
        <v>37238.379999999997</v>
      </c>
      <c r="D17" s="70">
        <v>10661.3</v>
      </c>
      <c r="E17" s="70">
        <v>0</v>
      </c>
      <c r="F17" s="70">
        <f t="shared" si="0"/>
        <v>47899.679999999993</v>
      </c>
    </row>
    <row r="18" spans="1:6" x14ac:dyDescent="0.2">
      <c r="A18" s="70" t="s">
        <v>29</v>
      </c>
      <c r="B18" s="70" t="s">
        <v>30</v>
      </c>
      <c r="C18" s="70">
        <v>22270.55</v>
      </c>
      <c r="D18" s="70">
        <v>6376.02</v>
      </c>
      <c r="E18" s="70">
        <v>0</v>
      </c>
      <c r="F18" s="70">
        <f t="shared" si="0"/>
        <v>28646.57</v>
      </c>
    </row>
    <row r="19" spans="1:6" x14ac:dyDescent="0.2">
      <c r="A19" s="70" t="s">
        <v>31</v>
      </c>
      <c r="B19" s="70" t="s">
        <v>32</v>
      </c>
      <c r="C19" s="70">
        <v>38614.550000000003</v>
      </c>
      <c r="D19" s="70">
        <v>11055.29</v>
      </c>
      <c r="E19" s="70">
        <v>0</v>
      </c>
      <c r="F19" s="70">
        <f t="shared" si="0"/>
        <v>49669.840000000004</v>
      </c>
    </row>
    <row r="20" spans="1:6" x14ac:dyDescent="0.2">
      <c r="A20" s="70" t="s">
        <v>33</v>
      </c>
      <c r="B20" s="70" t="s">
        <v>34</v>
      </c>
      <c r="C20" s="70">
        <v>133935.38</v>
      </c>
      <c r="D20" s="70">
        <v>38345.5</v>
      </c>
      <c r="E20" s="70">
        <v>0</v>
      </c>
      <c r="F20" s="70">
        <f t="shared" si="0"/>
        <v>172280.88</v>
      </c>
    </row>
    <row r="21" spans="1:6" x14ac:dyDescent="0.2">
      <c r="A21" s="70" t="s">
        <v>35</v>
      </c>
      <c r="B21" s="70" t="s">
        <v>36</v>
      </c>
      <c r="C21" s="70">
        <v>40737.760000000002</v>
      </c>
      <c r="D21" s="70">
        <v>11663.16</v>
      </c>
      <c r="E21" s="70">
        <v>0</v>
      </c>
      <c r="F21" s="70">
        <f t="shared" si="0"/>
        <v>52400.92</v>
      </c>
    </row>
    <row r="22" spans="1:6" x14ac:dyDescent="0.2">
      <c r="A22" s="70" t="s">
        <v>37</v>
      </c>
      <c r="B22" s="70" t="s">
        <v>38</v>
      </c>
      <c r="C22" s="70">
        <v>74221.64</v>
      </c>
      <c r="D22" s="70">
        <v>21249.55</v>
      </c>
      <c r="E22" s="70">
        <v>0</v>
      </c>
      <c r="F22" s="70">
        <f t="shared" si="0"/>
        <v>95471.19</v>
      </c>
    </row>
    <row r="23" spans="1:6" x14ac:dyDescent="0.2">
      <c r="A23" s="70" t="s">
        <v>39</v>
      </c>
      <c r="B23" s="70" t="s">
        <v>40</v>
      </c>
      <c r="C23" s="70">
        <v>27116.959999999999</v>
      </c>
      <c r="D23" s="70">
        <v>7763.54</v>
      </c>
      <c r="E23" s="70">
        <v>0</v>
      </c>
      <c r="F23" s="70">
        <f t="shared" si="0"/>
        <v>34880.5</v>
      </c>
    </row>
    <row r="24" spans="1:6" x14ac:dyDescent="0.2">
      <c r="A24" s="70" t="s">
        <v>41</v>
      </c>
      <c r="B24" s="70" t="s">
        <v>42</v>
      </c>
      <c r="C24" s="70">
        <v>44865.599999999999</v>
      </c>
      <c r="D24" s="70">
        <v>12844.95</v>
      </c>
      <c r="E24" s="70">
        <v>0</v>
      </c>
      <c r="F24" s="70">
        <f t="shared" si="0"/>
        <v>57710.55</v>
      </c>
    </row>
    <row r="25" spans="1:6" x14ac:dyDescent="0.2">
      <c r="A25" s="70" t="s">
        <v>43</v>
      </c>
      <c r="B25" s="70" t="s">
        <v>44</v>
      </c>
      <c r="C25" s="70">
        <v>26941.88</v>
      </c>
      <c r="D25" s="70">
        <v>7713.42</v>
      </c>
      <c r="E25" s="70">
        <v>0</v>
      </c>
      <c r="F25" s="70">
        <f t="shared" si="0"/>
        <v>34655.300000000003</v>
      </c>
    </row>
    <row r="26" spans="1:6" x14ac:dyDescent="0.2">
      <c r="A26" s="70" t="s">
        <v>45</v>
      </c>
      <c r="B26" s="70" t="s">
        <v>46</v>
      </c>
      <c r="C26" s="70">
        <v>26163.24</v>
      </c>
      <c r="D26" s="70">
        <v>7490.5</v>
      </c>
      <c r="E26" s="70">
        <v>0</v>
      </c>
      <c r="F26" s="70">
        <f t="shared" si="0"/>
        <v>33653.740000000005</v>
      </c>
    </row>
    <row r="27" spans="1:6" x14ac:dyDescent="0.2">
      <c r="A27" s="70" t="s">
        <v>47</v>
      </c>
      <c r="B27" s="70" t="s">
        <v>48</v>
      </c>
      <c r="C27" s="70">
        <v>34180.06</v>
      </c>
      <c r="D27" s="70">
        <v>9785.7099999999991</v>
      </c>
      <c r="E27" s="70">
        <v>0</v>
      </c>
      <c r="F27" s="70">
        <f t="shared" si="0"/>
        <v>43965.77</v>
      </c>
    </row>
    <row r="28" spans="1:6" x14ac:dyDescent="0.2">
      <c r="A28" s="70" t="s">
        <v>49</v>
      </c>
      <c r="B28" s="70" t="s">
        <v>50</v>
      </c>
      <c r="C28" s="70">
        <v>33322.58</v>
      </c>
      <c r="D28" s="70">
        <v>9540.2099999999991</v>
      </c>
      <c r="E28" s="70">
        <v>0</v>
      </c>
      <c r="F28" s="70">
        <f t="shared" si="0"/>
        <v>42862.79</v>
      </c>
    </row>
    <row r="29" spans="1:6" x14ac:dyDescent="0.2">
      <c r="A29" s="70" t="s">
        <v>51</v>
      </c>
      <c r="B29" s="70" t="s">
        <v>52</v>
      </c>
      <c r="C29" s="70">
        <v>45329.37</v>
      </c>
      <c r="D29" s="70">
        <v>12977.73</v>
      </c>
      <c r="E29" s="70">
        <v>0</v>
      </c>
      <c r="F29" s="70">
        <f t="shared" si="0"/>
        <v>58307.100000000006</v>
      </c>
    </row>
    <row r="30" spans="1:6" x14ac:dyDescent="0.2">
      <c r="A30" s="70" t="s">
        <v>53</v>
      </c>
      <c r="B30" s="70" t="s">
        <v>54</v>
      </c>
      <c r="C30" s="70">
        <v>82308.850000000006</v>
      </c>
      <c r="D30" s="70">
        <v>23564.9</v>
      </c>
      <c r="E30" s="70">
        <v>0</v>
      </c>
      <c r="F30" s="70">
        <f t="shared" si="0"/>
        <v>105873.75</v>
      </c>
    </row>
    <row r="31" spans="1:6" x14ac:dyDescent="0.2">
      <c r="A31" s="70" t="s">
        <v>55</v>
      </c>
      <c r="B31" s="70" t="s">
        <v>56</v>
      </c>
      <c r="C31" s="70">
        <v>53353.05</v>
      </c>
      <c r="D31" s="70">
        <v>15274.9</v>
      </c>
      <c r="E31" s="70">
        <v>0</v>
      </c>
      <c r="F31" s="70">
        <f t="shared" si="0"/>
        <v>68627.95</v>
      </c>
    </row>
    <row r="32" spans="1:6" x14ac:dyDescent="0.2">
      <c r="A32" s="70" t="s">
        <v>57</v>
      </c>
      <c r="B32" s="70" t="s">
        <v>58</v>
      </c>
      <c r="C32" s="70">
        <v>32245.74</v>
      </c>
      <c r="D32" s="70">
        <v>9231.91</v>
      </c>
      <c r="E32" s="70">
        <v>0</v>
      </c>
      <c r="F32" s="70">
        <f t="shared" si="0"/>
        <v>41477.65</v>
      </c>
    </row>
    <row r="33" spans="1:6" x14ac:dyDescent="0.2">
      <c r="A33" s="70" t="s">
        <v>59</v>
      </c>
      <c r="B33" s="70" t="s">
        <v>60</v>
      </c>
      <c r="C33" s="70">
        <v>34228.29</v>
      </c>
      <c r="D33" s="70">
        <v>9799.51</v>
      </c>
      <c r="E33" s="70">
        <v>0</v>
      </c>
      <c r="F33" s="70">
        <f t="shared" si="0"/>
        <v>44027.8</v>
      </c>
    </row>
    <row r="34" spans="1:6" x14ac:dyDescent="0.2">
      <c r="A34" s="70" t="s">
        <v>61</v>
      </c>
      <c r="B34" s="70" t="s">
        <v>62</v>
      </c>
      <c r="C34" s="70">
        <v>29498.2</v>
      </c>
      <c r="D34" s="70">
        <v>8445.2900000000009</v>
      </c>
      <c r="E34" s="70">
        <v>0</v>
      </c>
      <c r="F34" s="70">
        <f t="shared" si="0"/>
        <v>37943.490000000005</v>
      </c>
    </row>
    <row r="35" spans="1:6" x14ac:dyDescent="0.2">
      <c r="A35" s="70" t="s">
        <v>63</v>
      </c>
      <c r="B35" s="70" t="s">
        <v>64</v>
      </c>
      <c r="C35" s="70">
        <v>35217.32</v>
      </c>
      <c r="D35" s="70">
        <v>10082.67</v>
      </c>
      <c r="E35" s="70">
        <v>0</v>
      </c>
      <c r="F35" s="70">
        <f t="shared" si="0"/>
        <v>45299.99</v>
      </c>
    </row>
    <row r="36" spans="1:6" x14ac:dyDescent="0.2">
      <c r="A36" s="70" t="s">
        <v>65</v>
      </c>
      <c r="B36" s="70" t="s">
        <v>66</v>
      </c>
      <c r="C36" s="70">
        <v>26156.22</v>
      </c>
      <c r="D36" s="70">
        <v>7488.48</v>
      </c>
      <c r="E36" s="70">
        <v>0</v>
      </c>
      <c r="F36" s="70">
        <f t="shared" si="0"/>
        <v>33644.699999999997</v>
      </c>
    </row>
    <row r="37" spans="1:6" x14ac:dyDescent="0.2">
      <c r="A37" s="70" t="s">
        <v>67</v>
      </c>
      <c r="B37" s="70" t="s">
        <v>68</v>
      </c>
      <c r="C37" s="70">
        <v>65157.59</v>
      </c>
      <c r="D37" s="70">
        <v>18654.52</v>
      </c>
      <c r="E37" s="70">
        <v>0</v>
      </c>
      <c r="F37" s="70">
        <f t="shared" si="0"/>
        <v>83812.11</v>
      </c>
    </row>
    <row r="38" spans="1:6" x14ac:dyDescent="0.2">
      <c r="A38" s="70" t="s">
        <v>69</v>
      </c>
      <c r="B38" s="70" t="s">
        <v>70</v>
      </c>
      <c r="C38" s="70">
        <v>28095.24</v>
      </c>
      <c r="D38" s="70">
        <v>8043.63</v>
      </c>
      <c r="E38" s="70">
        <v>0</v>
      </c>
      <c r="F38" s="70">
        <f t="shared" si="0"/>
        <v>36138.870000000003</v>
      </c>
    </row>
    <row r="39" spans="1:6" x14ac:dyDescent="0.2">
      <c r="A39" s="70" t="s">
        <v>71</v>
      </c>
      <c r="B39" s="70" t="s">
        <v>72</v>
      </c>
      <c r="C39" s="70">
        <v>25481.91</v>
      </c>
      <c r="D39" s="70">
        <v>7295.44</v>
      </c>
      <c r="E39" s="70">
        <v>0</v>
      </c>
      <c r="F39" s="70">
        <f t="shared" si="0"/>
        <v>32777.35</v>
      </c>
    </row>
    <row r="40" spans="1:6" x14ac:dyDescent="0.2">
      <c r="A40" s="70" t="s">
        <v>73</v>
      </c>
      <c r="B40" s="70" t="s">
        <v>74</v>
      </c>
      <c r="C40" s="70">
        <v>81313.63</v>
      </c>
      <c r="D40" s="70">
        <v>23279.97</v>
      </c>
      <c r="E40" s="70">
        <v>0</v>
      </c>
      <c r="F40" s="70">
        <f t="shared" si="0"/>
        <v>104593.60000000001</v>
      </c>
    </row>
    <row r="41" spans="1:6" x14ac:dyDescent="0.2">
      <c r="A41" s="70" t="s">
        <v>75</v>
      </c>
      <c r="B41" s="70" t="s">
        <v>76</v>
      </c>
      <c r="C41" s="70">
        <v>26278.26</v>
      </c>
      <c r="D41" s="70">
        <v>7523.42</v>
      </c>
      <c r="E41" s="70">
        <v>0</v>
      </c>
      <c r="F41" s="70">
        <f t="shared" si="0"/>
        <v>33801.68</v>
      </c>
    </row>
    <row r="42" spans="1:6" x14ac:dyDescent="0.2">
      <c r="A42" s="70" t="s">
        <v>77</v>
      </c>
      <c r="B42" s="70" t="s">
        <v>78</v>
      </c>
      <c r="C42" s="70">
        <v>56084.74</v>
      </c>
      <c r="D42" s="70">
        <v>16056.97</v>
      </c>
      <c r="E42" s="70">
        <v>0</v>
      </c>
      <c r="F42" s="70">
        <f t="shared" si="0"/>
        <v>72141.709999999992</v>
      </c>
    </row>
    <row r="43" spans="1:6" x14ac:dyDescent="0.2">
      <c r="A43" s="70" t="s">
        <v>79</v>
      </c>
      <c r="B43" s="70" t="s">
        <v>80</v>
      </c>
      <c r="C43" s="70">
        <v>35918.980000000003</v>
      </c>
      <c r="D43" s="70">
        <v>10283.56</v>
      </c>
      <c r="E43" s="70">
        <v>0</v>
      </c>
      <c r="F43" s="70">
        <f t="shared" si="0"/>
        <v>46202.54</v>
      </c>
    </row>
    <row r="44" spans="1:6" x14ac:dyDescent="0.2">
      <c r="A44" s="70" t="s">
        <v>81</v>
      </c>
      <c r="B44" s="70" t="s">
        <v>82</v>
      </c>
      <c r="C44" s="70">
        <v>38408.06</v>
      </c>
      <c r="D44" s="70">
        <v>10996.17</v>
      </c>
      <c r="E44" s="70">
        <v>0</v>
      </c>
      <c r="F44" s="70">
        <f t="shared" si="0"/>
        <v>49404.229999999996</v>
      </c>
    </row>
    <row r="45" spans="1:6" x14ac:dyDescent="0.2">
      <c r="A45" s="70" t="s">
        <v>83</v>
      </c>
      <c r="B45" s="70" t="s">
        <v>84</v>
      </c>
      <c r="C45" s="70">
        <v>42575.1</v>
      </c>
      <c r="D45" s="70">
        <v>12189.19</v>
      </c>
      <c r="E45" s="70">
        <v>0</v>
      </c>
      <c r="F45" s="70">
        <f t="shared" si="0"/>
        <v>54764.29</v>
      </c>
    </row>
    <row r="46" spans="1:6" x14ac:dyDescent="0.2">
      <c r="A46" s="70" t="s">
        <v>85</v>
      </c>
      <c r="B46" s="70" t="s">
        <v>86</v>
      </c>
      <c r="C46" s="70">
        <v>23778.39</v>
      </c>
      <c r="D46" s="70">
        <v>6807.72</v>
      </c>
      <c r="E46" s="70">
        <v>0</v>
      </c>
      <c r="F46" s="70">
        <f t="shared" si="0"/>
        <v>30586.11</v>
      </c>
    </row>
    <row r="47" spans="1:6" x14ac:dyDescent="0.2">
      <c r="A47" s="70" t="s">
        <v>87</v>
      </c>
      <c r="B47" s="70" t="s">
        <v>88</v>
      </c>
      <c r="C47" s="70">
        <v>30200.35</v>
      </c>
      <c r="D47" s="70">
        <v>8646.31</v>
      </c>
      <c r="E47" s="70">
        <v>0</v>
      </c>
      <c r="F47" s="70">
        <f t="shared" si="0"/>
        <v>38846.659999999996</v>
      </c>
    </row>
    <row r="48" spans="1:6" x14ac:dyDescent="0.2">
      <c r="A48" s="70" t="s">
        <v>89</v>
      </c>
      <c r="B48" s="70" t="s">
        <v>90</v>
      </c>
      <c r="C48" s="70">
        <v>69694.94</v>
      </c>
      <c r="D48" s="70">
        <v>19953.560000000001</v>
      </c>
      <c r="E48" s="70">
        <v>0</v>
      </c>
      <c r="F48" s="70">
        <f t="shared" si="0"/>
        <v>89648.5</v>
      </c>
    </row>
    <row r="49" spans="1:6" x14ac:dyDescent="0.2">
      <c r="A49" s="70" t="s">
        <v>91</v>
      </c>
      <c r="B49" s="70" t="s">
        <v>92</v>
      </c>
      <c r="C49" s="70">
        <v>41857.54</v>
      </c>
      <c r="D49" s="70">
        <v>11983.76</v>
      </c>
      <c r="E49" s="70">
        <v>0</v>
      </c>
      <c r="F49" s="70">
        <f t="shared" si="0"/>
        <v>53841.3</v>
      </c>
    </row>
    <row r="50" spans="1:6" x14ac:dyDescent="0.2">
      <c r="A50" s="70" t="s">
        <v>93</v>
      </c>
      <c r="B50" s="70" t="s">
        <v>94</v>
      </c>
      <c r="C50" s="70">
        <v>33958.730000000003</v>
      </c>
      <c r="D50" s="70">
        <v>9722.33</v>
      </c>
      <c r="E50" s="70">
        <v>0</v>
      </c>
      <c r="F50" s="70">
        <f t="shared" si="0"/>
        <v>43681.060000000005</v>
      </c>
    </row>
    <row r="51" spans="1:6" x14ac:dyDescent="0.2">
      <c r="A51" s="70" t="s">
        <v>95</v>
      </c>
      <c r="B51" s="70" t="s">
        <v>96</v>
      </c>
      <c r="C51" s="70">
        <v>32616.91</v>
      </c>
      <c r="D51" s="70">
        <v>9338.18</v>
      </c>
      <c r="E51" s="70">
        <v>0</v>
      </c>
      <c r="F51" s="70">
        <f t="shared" si="0"/>
        <v>41955.09</v>
      </c>
    </row>
    <row r="52" spans="1:6" x14ac:dyDescent="0.2">
      <c r="A52" s="70" t="s">
        <v>97</v>
      </c>
      <c r="B52" s="70" t="s">
        <v>98</v>
      </c>
      <c r="C52" s="70">
        <v>59107.06</v>
      </c>
      <c r="D52" s="70">
        <v>16922.27</v>
      </c>
      <c r="E52" s="70">
        <v>0</v>
      </c>
      <c r="F52" s="70">
        <f t="shared" si="0"/>
        <v>76029.33</v>
      </c>
    </row>
    <row r="53" spans="1:6" x14ac:dyDescent="0.2">
      <c r="A53" s="70" t="s">
        <v>99</v>
      </c>
      <c r="B53" s="70" t="s">
        <v>100</v>
      </c>
      <c r="C53" s="70">
        <v>40805.47</v>
      </c>
      <c r="D53" s="70">
        <v>11682.55</v>
      </c>
      <c r="E53" s="70">
        <v>0</v>
      </c>
      <c r="F53" s="70">
        <f t="shared" si="0"/>
        <v>52488.020000000004</v>
      </c>
    </row>
    <row r="54" spans="1:6" x14ac:dyDescent="0.2">
      <c r="A54" s="70" t="s">
        <v>101</v>
      </c>
      <c r="B54" s="70" t="s">
        <v>102</v>
      </c>
      <c r="C54" s="70">
        <v>184879.94</v>
      </c>
      <c r="D54" s="70">
        <v>52930.85</v>
      </c>
      <c r="E54" s="70">
        <v>0</v>
      </c>
      <c r="F54" s="70">
        <f t="shared" si="0"/>
        <v>237810.79</v>
      </c>
    </row>
    <row r="55" spans="1:6" x14ac:dyDescent="0.2">
      <c r="A55" s="70" t="s">
        <v>103</v>
      </c>
      <c r="B55" s="70" t="s">
        <v>104</v>
      </c>
      <c r="C55" s="70">
        <v>60759.92</v>
      </c>
      <c r="D55" s="70">
        <v>17395.47</v>
      </c>
      <c r="E55" s="70">
        <v>0</v>
      </c>
      <c r="F55" s="70">
        <f t="shared" si="0"/>
        <v>78155.39</v>
      </c>
    </row>
    <row r="56" spans="1:6" x14ac:dyDescent="0.2">
      <c r="A56" s="70" t="s">
        <v>105</v>
      </c>
      <c r="B56" s="70" t="s">
        <v>106</v>
      </c>
      <c r="C56" s="70">
        <v>26854.35</v>
      </c>
      <c r="D56" s="70">
        <v>7688.36</v>
      </c>
      <c r="E56" s="70">
        <v>0</v>
      </c>
      <c r="F56" s="70">
        <f t="shared" si="0"/>
        <v>34542.71</v>
      </c>
    </row>
    <row r="57" spans="1:6" x14ac:dyDescent="0.2">
      <c r="A57" s="70" t="s">
        <v>107</v>
      </c>
      <c r="B57" s="70" t="s">
        <v>108</v>
      </c>
      <c r="C57" s="70">
        <v>45609.1</v>
      </c>
      <c r="D57" s="70">
        <v>13057.82</v>
      </c>
      <c r="E57" s="70">
        <v>0</v>
      </c>
      <c r="F57" s="70">
        <f t="shared" si="0"/>
        <v>58666.92</v>
      </c>
    </row>
    <row r="58" spans="1:6" x14ac:dyDescent="0.2">
      <c r="A58" s="70" t="s">
        <v>109</v>
      </c>
      <c r="B58" s="70" t="s">
        <v>110</v>
      </c>
      <c r="C58" s="70">
        <v>49607.35</v>
      </c>
      <c r="D58" s="70">
        <v>14202.51</v>
      </c>
      <c r="E58" s="70">
        <v>0</v>
      </c>
      <c r="F58" s="70">
        <f t="shared" si="0"/>
        <v>63809.86</v>
      </c>
    </row>
    <row r="59" spans="1:6" x14ac:dyDescent="0.2">
      <c r="A59" s="70" t="s">
        <v>111</v>
      </c>
      <c r="B59" s="70" t="s">
        <v>112</v>
      </c>
      <c r="C59" s="70">
        <v>47453.14</v>
      </c>
      <c r="D59" s="70">
        <v>13585.76</v>
      </c>
      <c r="E59" s="70">
        <v>0</v>
      </c>
      <c r="F59" s="70">
        <f t="shared" si="0"/>
        <v>61038.9</v>
      </c>
    </row>
    <row r="60" spans="1:6" x14ac:dyDescent="0.2">
      <c r="A60" s="70" t="s">
        <v>113</v>
      </c>
      <c r="B60" s="70" t="s">
        <v>114</v>
      </c>
      <c r="C60" s="70">
        <v>42694.76</v>
      </c>
      <c r="D60" s="70">
        <v>12223.45</v>
      </c>
      <c r="E60" s="70">
        <v>0</v>
      </c>
      <c r="F60" s="70">
        <f t="shared" si="0"/>
        <v>54918.210000000006</v>
      </c>
    </row>
    <row r="61" spans="1:6" x14ac:dyDescent="0.2">
      <c r="A61" s="70" t="s">
        <v>115</v>
      </c>
      <c r="B61" s="70" t="s">
        <v>116</v>
      </c>
      <c r="C61" s="70">
        <v>39256.449999999997</v>
      </c>
      <c r="D61" s="70">
        <v>11239.07</v>
      </c>
      <c r="E61" s="70">
        <v>0</v>
      </c>
      <c r="F61" s="70">
        <f t="shared" si="0"/>
        <v>50495.519999999997</v>
      </c>
    </row>
    <row r="62" spans="1:6" x14ac:dyDescent="0.2">
      <c r="A62" s="70" t="s">
        <v>117</v>
      </c>
      <c r="B62" s="70" t="s">
        <v>118</v>
      </c>
      <c r="C62" s="70">
        <v>63818.52</v>
      </c>
      <c r="D62" s="70">
        <v>18271.150000000001</v>
      </c>
      <c r="E62" s="70">
        <v>0</v>
      </c>
      <c r="F62" s="70">
        <f t="shared" si="0"/>
        <v>82089.67</v>
      </c>
    </row>
    <row r="63" spans="1:6" x14ac:dyDescent="0.2">
      <c r="A63" s="70" t="s">
        <v>119</v>
      </c>
      <c r="B63" s="70" t="s">
        <v>120</v>
      </c>
      <c r="C63" s="70">
        <v>67045.88</v>
      </c>
      <c r="D63" s="70">
        <v>19195.12</v>
      </c>
      <c r="E63" s="70">
        <v>0</v>
      </c>
      <c r="F63" s="70">
        <f t="shared" si="0"/>
        <v>86241</v>
      </c>
    </row>
    <row r="64" spans="1:6" ht="13.5" thickBot="1" x14ac:dyDescent="0.25">
      <c r="A64" s="71" t="s">
        <v>121</v>
      </c>
      <c r="B64" s="71" t="s">
        <v>122</v>
      </c>
      <c r="C64" s="71">
        <v>28201.34</v>
      </c>
      <c r="D64" s="71">
        <v>8074</v>
      </c>
      <c r="E64" s="71">
        <v>0</v>
      </c>
      <c r="F64" s="71">
        <f>SUM(C64:E64)</f>
        <v>36275.339999999997</v>
      </c>
    </row>
    <row r="65" spans="2:6" ht="13.5" thickBot="1" x14ac:dyDescent="0.25">
      <c r="B65" s="72" t="s">
        <v>123</v>
      </c>
      <c r="C65" s="73">
        <f>SUM(C5:C64)</f>
        <v>2945530.4000000008</v>
      </c>
      <c r="D65" s="73">
        <f t="shared" ref="D65:F65" si="1">SUM(D5:D64)</f>
        <v>843301</v>
      </c>
      <c r="E65" s="73">
        <f t="shared" si="1"/>
        <v>0</v>
      </c>
      <c r="F65" s="73">
        <f t="shared" si="1"/>
        <v>3788831.4</v>
      </c>
    </row>
    <row r="66" spans="2:6" x14ac:dyDescent="0.2">
      <c r="B66" s="74" t="s">
        <v>0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FOCO JUL 23</vt:lpstr>
      <vt:lpstr>G Y D JUL 23</vt:lpstr>
      <vt:lpstr>Participaciones JUL 23</vt:lpstr>
      <vt:lpstr>ISR EBINM JUL 23</vt:lpstr>
      <vt:lpstr>ISR 3-B LCF JUL 23</vt:lpstr>
      <vt:lpstr>1ER TRIM FEIEF 2023 </vt:lpstr>
      <vt:lpstr>ABRIL FEIEF 2023</vt:lpstr>
      <vt:lpstr>MAYO FEIEF 2023</vt:lpstr>
      <vt:lpstr>JUNIO FEIEF 2023</vt:lpstr>
      <vt:lpstr>'1ER TRIM FEIEF 2023 '!Área_de_impresión</vt:lpstr>
      <vt:lpstr>'ABRIL FEIEF 2023'!Área_de_impresión</vt:lpstr>
      <vt:lpstr>'FOCO JUL 23'!Área_de_impresión</vt:lpstr>
      <vt:lpstr>'G Y D JUL 23'!Área_de_impresión</vt:lpstr>
      <vt:lpstr>'ISR 3-B LCF JUL 23'!Área_de_impresión</vt:lpstr>
      <vt:lpstr>'ISR EBINM JUL 23'!Área_de_impresión</vt:lpstr>
      <vt:lpstr>'JUNIO FEIEF 2023'!Área_de_impresión</vt:lpstr>
      <vt:lpstr>'MAYO FEIEF 2023'!Área_de_impresión</vt:lpstr>
      <vt:lpstr>'Participaciones JUL 23'!Área_de_impresión</vt:lpstr>
      <vt:lpstr>'FOCO JUL 23'!Títulos_a_imprimir</vt:lpstr>
      <vt:lpstr>'G Y D JUL 23'!Títulos_a_imprimir</vt:lpstr>
      <vt:lpstr>'ISR 3-B LCF JUL 23'!Títulos_a_imprimir</vt:lpstr>
      <vt:lpstr>'ISR EBINM JUL 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2023-08-01T21:07:09Z</cp:lastPrinted>
  <dcterms:created xsi:type="dcterms:W3CDTF">2023-07-07T19:08:59Z</dcterms:created>
  <dcterms:modified xsi:type="dcterms:W3CDTF">2023-08-01T21:07:26Z</dcterms:modified>
</cp:coreProperties>
</file>